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Edo-Miki\Google Drive\Progetti in corso\MindLabHotel\"/>
    </mc:Choice>
  </mc:AlternateContent>
  <bookViews>
    <workbookView xWindow="930" yWindow="0" windowWidth="21570" windowHeight="8055"/>
  </bookViews>
  <sheets>
    <sheet name="Mercato" sheetId="1" r:id="rId1"/>
    <sheet name="Prezzi e Costi Diretti" sheetId="2" r:id="rId2"/>
    <sheet name="Investimento iniziale" sheetId="4" r:id="rId3"/>
    <sheet name="Costi indiretti" sheetId="3" r:id="rId4"/>
    <sheet name="C.E." sheetId="6" r:id="rId5"/>
  </sheets>
  <definedNames>
    <definedName name="gg_lav">Mercato!$B$9:$D$9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" i="1" l="1"/>
  <c r="B6" i="1"/>
  <c r="B10" i="1"/>
  <c r="B18" i="1"/>
  <c r="B8" i="2"/>
  <c r="D3" i="4"/>
  <c r="E3" i="4"/>
  <c r="D4" i="4"/>
  <c r="E4" i="4"/>
  <c r="D5" i="4"/>
  <c r="E5" i="4"/>
  <c r="E6" i="4"/>
  <c r="B12" i="3"/>
  <c r="B3" i="3"/>
  <c r="B10" i="6"/>
  <c r="G8" i="2"/>
  <c r="B19" i="1"/>
  <c r="B9" i="2"/>
  <c r="G9" i="2"/>
  <c r="B20" i="1"/>
  <c r="B10" i="2"/>
  <c r="G10" i="2"/>
  <c r="G11" i="2"/>
  <c r="B46" i="2"/>
  <c r="G9" i="3"/>
  <c r="G8" i="3"/>
  <c r="G10" i="3"/>
  <c r="G13" i="3"/>
  <c r="B12" i="6"/>
  <c r="C3" i="3"/>
  <c r="D3" i="3"/>
  <c r="C12" i="3"/>
  <c r="C10" i="6"/>
  <c r="D12" i="3"/>
  <c r="D10" i="6"/>
  <c r="C5" i="1"/>
  <c r="C6" i="1"/>
  <c r="C10" i="1"/>
  <c r="C18" i="1"/>
  <c r="C8" i="2"/>
  <c r="C19" i="1"/>
  <c r="C9" i="2"/>
  <c r="C20" i="1"/>
  <c r="C10" i="2"/>
  <c r="C11" i="2"/>
  <c r="C6" i="2"/>
  <c r="D5" i="1"/>
  <c r="D6" i="1"/>
  <c r="D10" i="1"/>
  <c r="D18" i="1"/>
  <c r="D8" i="2"/>
  <c r="D19" i="1"/>
  <c r="D9" i="2"/>
  <c r="D20" i="1"/>
  <c r="D10" i="2"/>
  <c r="D11" i="2"/>
  <c r="D6" i="2"/>
  <c r="B11" i="2"/>
  <c r="B6" i="2"/>
  <c r="H9" i="3"/>
  <c r="H8" i="3"/>
  <c r="H10" i="3"/>
  <c r="H13" i="3"/>
  <c r="C12" i="6"/>
  <c r="I9" i="3"/>
  <c r="I8" i="3"/>
  <c r="I10" i="3"/>
  <c r="I13" i="3"/>
  <c r="D12" i="6"/>
  <c r="C13" i="3"/>
  <c r="D13" i="3"/>
  <c r="B13" i="3"/>
  <c r="C17" i="2"/>
  <c r="D17" i="2"/>
  <c r="B17" i="2"/>
  <c r="F15" i="2"/>
  <c r="F16" i="2"/>
  <c r="F14" i="2"/>
  <c r="F9" i="2"/>
  <c r="F10" i="2"/>
  <c r="F8" i="2"/>
  <c r="A9" i="2"/>
  <c r="A10" i="2"/>
  <c r="A8" i="2"/>
  <c r="F4" i="2"/>
  <c r="F5" i="2"/>
  <c r="F3" i="2"/>
  <c r="A4" i="2"/>
  <c r="A5" i="2"/>
  <c r="A3" i="2"/>
  <c r="A19" i="1"/>
  <c r="A20" i="1"/>
  <c r="A18" i="1"/>
  <c r="D11" i="6"/>
  <c r="C11" i="6"/>
  <c r="B11" i="6"/>
  <c r="B6" i="4"/>
  <c r="E27" i="1"/>
  <c r="E15" i="1"/>
  <c r="B8" i="1"/>
  <c r="I9" i="2"/>
  <c r="D8" i="1"/>
  <c r="C8" i="1"/>
  <c r="I15" i="2"/>
  <c r="I16" i="2"/>
  <c r="H9" i="2"/>
  <c r="D21" i="1"/>
  <c r="H10" i="2"/>
  <c r="H8" i="2"/>
  <c r="H14" i="2"/>
  <c r="I10" i="2"/>
  <c r="H15" i="2"/>
  <c r="H16" i="2"/>
  <c r="I8" i="2"/>
  <c r="I11" i="2"/>
  <c r="D46" i="2"/>
  <c r="C30" i="2"/>
  <c r="C21" i="1"/>
  <c r="H11" i="2"/>
  <c r="C46" i="2"/>
  <c r="C3" i="6"/>
  <c r="H17" i="2"/>
  <c r="C49" i="2"/>
  <c r="C6" i="6"/>
  <c r="G15" i="2"/>
  <c r="D13" i="6"/>
  <c r="C32" i="2"/>
  <c r="C29" i="2"/>
  <c r="C33" i="2"/>
  <c r="G16" i="2"/>
  <c r="C13" i="6"/>
  <c r="B21" i="1"/>
  <c r="B13" i="6"/>
  <c r="C28" i="2"/>
  <c r="H28" i="2"/>
  <c r="I14" i="2"/>
  <c r="I17" i="2"/>
  <c r="D49" i="2"/>
  <c r="C31" i="2"/>
  <c r="H30" i="2"/>
  <c r="H39" i="2"/>
  <c r="H33" i="2"/>
  <c r="H42" i="2"/>
  <c r="D31" i="2"/>
  <c r="D28" i="2"/>
  <c r="D32" i="2"/>
  <c r="D29" i="2"/>
  <c r="D33" i="2"/>
  <c r="D30" i="2"/>
  <c r="H31" i="2"/>
  <c r="H40" i="2"/>
  <c r="G14" i="2"/>
  <c r="G17" i="2"/>
  <c r="B49" i="2"/>
  <c r="H29" i="2"/>
  <c r="H38" i="2"/>
  <c r="D6" i="6"/>
  <c r="H32" i="2"/>
  <c r="H41" i="2"/>
  <c r="D3" i="6"/>
  <c r="H37" i="2"/>
  <c r="I38" i="2"/>
  <c r="I29" i="2"/>
  <c r="B28" i="2"/>
  <c r="B32" i="2"/>
  <c r="B33" i="2"/>
  <c r="B29" i="2"/>
  <c r="B30" i="2"/>
  <c r="B31" i="2"/>
  <c r="H34" i="2"/>
  <c r="C47" i="2"/>
  <c r="B3" i="6"/>
  <c r="I32" i="2"/>
  <c r="I41" i="2"/>
  <c r="I30" i="2"/>
  <c r="I39" i="2"/>
  <c r="B6" i="6"/>
  <c r="I37" i="2"/>
  <c r="I28" i="2"/>
  <c r="I31" i="2"/>
  <c r="I40" i="2"/>
  <c r="H43" i="2"/>
  <c r="C50" i="2"/>
  <c r="I33" i="2"/>
  <c r="I42" i="2"/>
  <c r="G31" i="2"/>
  <c r="G40" i="2"/>
  <c r="G39" i="2"/>
  <c r="G30" i="2"/>
  <c r="I43" i="2"/>
  <c r="D50" i="2"/>
  <c r="G28" i="2"/>
  <c r="G37" i="2"/>
  <c r="C7" i="6"/>
  <c r="C8" i="6"/>
  <c r="C51" i="2"/>
  <c r="I34" i="2"/>
  <c r="D47" i="2"/>
  <c r="G33" i="2"/>
  <c r="G42" i="2"/>
  <c r="G38" i="2"/>
  <c r="G29" i="2"/>
  <c r="G41" i="2"/>
  <c r="G32" i="2"/>
  <c r="C4" i="6"/>
  <c r="C5" i="6"/>
  <c r="C48" i="2"/>
  <c r="C52" i="2"/>
  <c r="C54" i="2"/>
  <c r="G43" i="2"/>
  <c r="B50" i="2"/>
  <c r="B51" i="2"/>
  <c r="C9" i="6"/>
  <c r="C14" i="6"/>
  <c r="G34" i="2"/>
  <c r="B47" i="2"/>
  <c r="D7" i="6"/>
  <c r="D8" i="6"/>
  <c r="D51" i="2"/>
  <c r="D4" i="6"/>
  <c r="D5" i="6"/>
  <c r="D48" i="2"/>
  <c r="D52" i="2"/>
  <c r="D54" i="2"/>
  <c r="B7" i="6"/>
  <c r="B8" i="6"/>
  <c r="C16" i="6"/>
  <c r="D9" i="6"/>
  <c r="D14" i="6"/>
  <c r="D16" i="6"/>
  <c r="B4" i="6"/>
  <c r="B5" i="6"/>
  <c r="B9" i="6"/>
  <c r="B14" i="6"/>
  <c r="B48" i="2"/>
  <c r="B52" i="2"/>
  <c r="B54" i="2"/>
  <c r="B16" i="6"/>
</calcChain>
</file>

<file path=xl/comments1.xml><?xml version="1.0" encoding="utf-8"?>
<comments xmlns="http://schemas.openxmlformats.org/spreadsheetml/2006/main">
  <authors>
    <author>Nolo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Quanti giorni stai aperto?</t>
        </r>
      </text>
    </comment>
    <comment ref="A3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Quante camere hai?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Che occupazione  prevedi di avere?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Di solito 30 è corretto ma se pensi di chiudere alcuni giorni alla settimana scrivi qui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In percentuale devi scrivere come sono suddivise le tipologie delle tue stanze (es. se hai tre stanze e tutte e tre differenti scrivi 33% su tutte e tre le tipologie)</t>
        </r>
      </text>
    </comment>
  </commentList>
</comments>
</file>

<file path=xl/comments2.xml><?xml version="1.0" encoding="utf-8"?>
<comments xmlns="http://schemas.openxmlformats.org/spreadsheetml/2006/main">
  <authors>
    <author>Nolo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Quanto prevedete di avere come prezzo medio annuale (ADR)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quanto prevedete che costerà una camera occupata? Nel mio esempio ho considerato il costo delle cameriere per la pulizia come costo variabile. Ma è una vostra scelta. Se volete considerarlo un costo fisso abassate questa voce e aggiungete un dipendente nella parte "numero personale"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Quante persone stipendiate prevedete che serviranno?</t>
        </r>
      </text>
    </comment>
  </commentList>
</comments>
</file>

<file path=xl/comments3.xml><?xml version="1.0" encoding="utf-8"?>
<comments xmlns="http://schemas.openxmlformats.org/spreadsheetml/2006/main">
  <authors>
    <author>Nolo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Non sottovalutate queste spese, sono spesso dimenticate ma incidono molto soprattutto nei primi eservici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Avete fatto dei lavori per costruire o arredare la struttura? Scrivete il costo totale e in quanti anni intendete ammortizzare questo investimento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Se avete acquistato l'immobile inserite qui il costo che avete sostenuto</t>
        </r>
      </text>
    </comment>
  </commentList>
</comments>
</file>

<file path=xl/comments4.xml><?xml version="1.0" encoding="utf-8"?>
<comments xmlns="http://schemas.openxmlformats.org/spreadsheetml/2006/main">
  <authors>
    <author>Nolo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Siete in affitto? Immettete qui il costo dell'affitto su base annuale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Quanto spendete di luce al mese? E cosi via per tutte le voci di seguito</t>
        </r>
      </text>
    </comment>
    <comment ref="A8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Inserire il costo lordo dello stipendio del personale. Per avere un idea partite dal netto e raddoppiate il valore</t>
        </r>
      </text>
    </comment>
    <comment ref="A11" authorId="0" shapeId="0">
      <text>
        <r>
          <rPr>
            <b/>
            <sz val="9"/>
            <color indexed="81"/>
            <rFont val="Tahoma"/>
            <family val="2"/>
          </rPr>
          <t>GestioneHotel.guru:</t>
        </r>
        <r>
          <rPr>
            <sz val="9"/>
            <color indexed="81"/>
            <rFont val="Tahoma"/>
            <family val="2"/>
          </rPr>
          <t xml:space="preserve">
Ci sono sempre imprevisti e costi che è impossibile da prevere, voi prevedeteli ;)</t>
        </r>
      </text>
    </comment>
  </commentList>
</comments>
</file>

<file path=xl/sharedStrings.xml><?xml version="1.0" encoding="utf-8"?>
<sst xmlns="http://schemas.openxmlformats.org/spreadsheetml/2006/main" count="147" uniqueCount="104">
  <si>
    <t>1° anno</t>
  </si>
  <si>
    <t>2° anno</t>
  </si>
  <si>
    <t>3° anno</t>
  </si>
  <si>
    <t>Totale</t>
  </si>
  <si>
    <t>Bevande, caffè e dolci</t>
  </si>
  <si>
    <t>n° acqua da 1/2 litro</t>
  </si>
  <si>
    <t>n° birre da 33cl</t>
  </si>
  <si>
    <t>n° birre da 50cl</t>
  </si>
  <si>
    <t>n° altre bevande</t>
  </si>
  <si>
    <t>n° caffè</t>
  </si>
  <si>
    <t>n° dolci</t>
  </si>
  <si>
    <t>Acqua (1/2 litro)</t>
  </si>
  <si>
    <t>Birra da 33cl</t>
  </si>
  <si>
    <t>Birra da 50cl</t>
  </si>
  <si>
    <t>Altre bevande</t>
  </si>
  <si>
    <t>Caffè</t>
  </si>
  <si>
    <t>Dolce</t>
  </si>
  <si>
    <t>Valore bevande (euro)</t>
  </si>
  <si>
    <t>Quanti giorni lavorativi di attività prevedi al mese?</t>
  </si>
  <si>
    <t>Clienti Mensili Reali</t>
  </si>
  <si>
    <t>Totale Ricavi</t>
  </si>
  <si>
    <t>Costo totale bevande (euro)</t>
  </si>
  <si>
    <t>Costi bevande, caffè e dolci (solo materie prime) (€)</t>
  </si>
  <si>
    <t>acqua da 1/2 litro</t>
  </si>
  <si>
    <t>birre da 33cl</t>
  </si>
  <si>
    <t>birre da 50cl</t>
  </si>
  <si>
    <t>altre bevande</t>
  </si>
  <si>
    <t>caffè</t>
  </si>
  <si>
    <t>dolci</t>
  </si>
  <si>
    <t>Riepilogo dinamica giornaliera</t>
  </si>
  <si>
    <t>Totale costi diretti</t>
  </si>
  <si>
    <t>Affitto locali</t>
  </si>
  <si>
    <t>Luce, Acqua, Gas</t>
  </si>
  <si>
    <t>Tasse &amp; imposte varie</t>
  </si>
  <si>
    <t>Telefono, Connessioni e TV</t>
  </si>
  <si>
    <t>Manutenzioni + Imprevisti</t>
  </si>
  <si>
    <t>Anni di
ammortamento</t>
  </si>
  <si>
    <t>Aliquota di
ammortamento</t>
  </si>
  <si>
    <t>Tot. Investimenti</t>
  </si>
  <si>
    <t>Spese Notarili+Costituzione</t>
  </si>
  <si>
    <t>Costo Mensile</t>
  </si>
  <si>
    <t>Margine diretto giornaliero</t>
  </si>
  <si>
    <t>Margine diretto Mensile</t>
  </si>
  <si>
    <t>Ammortamenti</t>
  </si>
  <si>
    <t>Conto Economico</t>
  </si>
  <si>
    <t>Totale Costo del Venduto</t>
  </si>
  <si>
    <t>Costi Generali</t>
  </si>
  <si>
    <t>Costi Operativi Indiretti</t>
  </si>
  <si>
    <t>Costi del personale</t>
  </si>
  <si>
    <t>Totale Costi Operativi</t>
  </si>
  <si>
    <t>1° Margine</t>
  </si>
  <si>
    <t>Reddito Operativo</t>
  </si>
  <si>
    <t>Tasse</t>
  </si>
  <si>
    <t>Utile Netto</t>
  </si>
  <si>
    <t>Incasso Giornaliero</t>
  </si>
  <si>
    <t>N° Camere</t>
  </si>
  <si>
    <t>% occupazione</t>
  </si>
  <si>
    <t>Giorni anno</t>
  </si>
  <si>
    <t>Camera Superior</t>
  </si>
  <si>
    <t>Camere occupate annuali</t>
  </si>
  <si>
    <t>Suddivisione delle tipologie delle stanze</t>
  </si>
  <si>
    <t>Quantità totale Camere</t>
  </si>
  <si>
    <t>Lavori</t>
  </si>
  <si>
    <t>Acquisto</t>
  </si>
  <si>
    <t>Prezzi Extra Euro</t>
  </si>
  <si>
    <t>Costi diretti: Camere</t>
  </si>
  <si>
    <t>Costi diretti: Extra</t>
  </si>
  <si>
    <t>Ricavi: Camere</t>
  </si>
  <si>
    <t>Ricavi: Bar</t>
  </si>
  <si>
    <t>Camera Economica</t>
  </si>
  <si>
    <t>Camera Standard</t>
  </si>
  <si>
    <t>Totale Mercato Mensile</t>
  </si>
  <si>
    <t>Non cambiare</t>
  </si>
  <si>
    <t>Camere Mensili Teoriche</t>
  </si>
  <si>
    <t>Incasso Totale giornaliero Camere</t>
  </si>
  <si>
    <t>Totale Mensile</t>
  </si>
  <si>
    <t>Camere occupate al giorno</t>
  </si>
  <si>
    <t>Numero Personale</t>
  </si>
  <si>
    <t>Venduto camere</t>
  </si>
  <si>
    <t>Venduto Extra</t>
  </si>
  <si>
    <t>Costi Camere</t>
  </si>
  <si>
    <t>Costi Extra</t>
  </si>
  <si>
    <t>Varie</t>
  </si>
  <si>
    <t>Numero dipendenti totale</t>
  </si>
  <si>
    <t>Tariffa media annuale</t>
  </si>
  <si>
    <t>Affitto annuale</t>
  </si>
  <si>
    <t>Facchinaggio</t>
  </si>
  <si>
    <t>Ricevimento</t>
  </si>
  <si>
    <t>Colazioni</t>
  </si>
  <si>
    <t>Costo Totale giornaliero Camere</t>
  </si>
  <si>
    <t>Stipendio lordo: Ricevimento</t>
  </si>
  <si>
    <t>Stipendio lordo: Colazioni</t>
  </si>
  <si>
    <t>Personale: Facchinaggio</t>
  </si>
  <si>
    <r>
      <t xml:space="preserve">Costi di esercizio </t>
    </r>
    <r>
      <rPr>
        <b/>
        <u/>
        <sz val="10"/>
        <rFont val="Trebuchet MS"/>
        <family val="2"/>
      </rPr>
      <t>mensili</t>
    </r>
  </si>
  <si>
    <t>Costo variabile camera occupata</t>
  </si>
  <si>
    <t>Quantità prevista di Camere giornaliere</t>
  </si>
  <si>
    <t>Incasso previsto Camere giornaliere</t>
  </si>
  <si>
    <t>Prezzi Medi Camere</t>
  </si>
  <si>
    <t>Costo variabile previsto delle Camere al giorno</t>
  </si>
  <si>
    <t>Quantità di Bevande prevista</t>
  </si>
  <si>
    <t>Incassi previsti delle Bevande</t>
  </si>
  <si>
    <t>Costi previsti delle Bevande</t>
  </si>
  <si>
    <t>Ricorda dove è blu puoi modificare dove è nero NON devi modificare</t>
  </si>
  <si>
    <t>Ricorda qualsiasi domanda vai sul logo e scrivi tra i commenti eventuali domande o dubbi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</si>
</sst>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_ ;[Red]\-#,##0\ "/>
    <numFmt numFmtId="167" formatCode="0.0%"/>
  </numFmts>
  <fonts count="19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Trebuchet MS"/>
      <family val="2"/>
    </font>
    <font>
      <sz val="10"/>
      <name val="Trebuchet MS"/>
      <family val="2"/>
    </font>
    <font>
      <i/>
      <sz val="10"/>
      <name val="Trebuchet MS"/>
      <family val="2"/>
    </font>
    <font>
      <b/>
      <i/>
      <sz val="10"/>
      <name val="Trebuchet MS"/>
      <family val="2"/>
    </font>
    <font>
      <sz val="10"/>
      <color indexed="48"/>
      <name val="Trebuchet MS"/>
      <family val="2"/>
    </font>
    <font>
      <b/>
      <sz val="20"/>
      <name val="Trebuchet MS"/>
      <family val="2"/>
    </font>
    <font>
      <b/>
      <sz val="10"/>
      <color indexed="9"/>
      <name val="Trebuchet MS"/>
      <family val="2"/>
    </font>
    <font>
      <sz val="10"/>
      <color indexed="9"/>
      <name val="Trebuchet MS"/>
      <family val="2"/>
    </font>
    <font>
      <sz val="10"/>
      <color theme="4"/>
      <name val="Trebuchet MS"/>
      <family val="2"/>
    </font>
    <font>
      <sz val="10"/>
      <color rgb="FF0070C0"/>
      <name val="Trebuchet MS"/>
      <family val="2"/>
    </font>
    <font>
      <sz val="10"/>
      <color theme="3" tint="0.39997558519241921"/>
      <name val="Trebuchet MS"/>
    </font>
    <font>
      <b/>
      <u/>
      <sz val="10"/>
      <name val="Trebuchet MS"/>
      <family val="2"/>
    </font>
    <font>
      <strike/>
      <sz val="10"/>
      <name val="Arial"/>
      <family val="2"/>
    </font>
    <font>
      <u/>
      <sz val="10"/>
      <name val="Trebuchet M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1" applyNumberFormat="1" applyFont="1"/>
    <xf numFmtId="0" fontId="4" fillId="0" borderId="0" xfId="0" applyFont="1" applyBorder="1" applyAlignment="1">
      <alignment horizontal="left" indent="2"/>
    </xf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3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9" fontId="4" fillId="0" borderId="0" xfId="2" applyFont="1" applyAlignment="1">
      <alignment horizontal="center"/>
    </xf>
    <xf numFmtId="165" fontId="4" fillId="0" borderId="0" xfId="1" applyNumberFormat="1" applyFont="1" applyAlignment="1">
      <alignment horizontal="center"/>
    </xf>
    <xf numFmtId="43" fontId="4" fillId="0" borderId="0" xfId="1" applyFont="1" applyAlignment="1">
      <alignment horizontal="center"/>
    </xf>
    <xf numFmtId="9" fontId="5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165" fontId="3" fillId="0" borderId="0" xfId="1" applyNumberFormat="1" applyFont="1" applyAlignment="1">
      <alignment horizontal="center"/>
    </xf>
    <xf numFmtId="0" fontId="3" fillId="3" borderId="0" xfId="0" applyFont="1" applyFill="1"/>
    <xf numFmtId="9" fontId="4" fillId="3" borderId="0" xfId="2" applyFont="1" applyFill="1" applyAlignment="1">
      <alignment horizontal="center"/>
    </xf>
    <xf numFmtId="0" fontId="4" fillId="3" borderId="0" xfId="0" applyFont="1" applyFill="1"/>
    <xf numFmtId="166" fontId="4" fillId="3" borderId="0" xfId="1" applyNumberFormat="1" applyFont="1" applyFill="1" applyAlignment="1"/>
    <xf numFmtId="166" fontId="4" fillId="3" borderId="1" xfId="1" applyNumberFormat="1" applyFont="1" applyFill="1" applyBorder="1" applyAlignment="1"/>
    <xf numFmtId="166" fontId="5" fillId="3" borderId="0" xfId="1" applyNumberFormat="1" applyFont="1" applyFill="1" applyAlignment="1"/>
    <xf numFmtId="166" fontId="5" fillId="3" borderId="9" xfId="1" applyNumberFormat="1" applyFont="1" applyFill="1" applyBorder="1" applyAlignment="1"/>
    <xf numFmtId="166" fontId="3" fillId="3" borderId="0" xfId="1" applyNumberFormat="1" applyFont="1" applyFill="1" applyAlignment="1"/>
    <xf numFmtId="0" fontId="5" fillId="3" borderId="0" xfId="0" applyFont="1" applyFill="1" applyAlignment="1">
      <alignment horizontal="right"/>
    </xf>
    <xf numFmtId="0" fontId="3" fillId="0" borderId="0" xfId="0" applyFont="1" applyAlignment="1">
      <alignment horizontal="center" wrapText="1"/>
    </xf>
    <xf numFmtId="167" fontId="4" fillId="0" borderId="0" xfId="2" applyNumberFormat="1" applyFont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8" fillId="0" borderId="0" xfId="0" applyFont="1"/>
    <xf numFmtId="0" fontId="9" fillId="4" borderId="0" xfId="0" applyFont="1" applyFill="1"/>
    <xf numFmtId="165" fontId="9" fillId="4" borderId="0" xfId="1" applyNumberFormat="1" applyFont="1" applyFill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10" fillId="4" borderId="0" xfId="1" applyNumberFormat="1" applyFont="1" applyFill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0" fontId="11" fillId="0" borderId="0" xfId="0" applyFont="1"/>
    <xf numFmtId="43" fontId="4" fillId="0" borderId="10" xfId="1" applyFont="1" applyBorder="1" applyAlignment="1">
      <alignment horizontal="center"/>
    </xf>
    <xf numFmtId="165" fontId="0" fillId="0" borderId="0" xfId="0" applyNumberFormat="1"/>
    <xf numFmtId="43" fontId="4" fillId="0" borderId="3" xfId="1" applyFont="1" applyBorder="1" applyAlignment="1">
      <alignment horizontal="center"/>
    </xf>
    <xf numFmtId="0" fontId="4" fillId="0" borderId="0" xfId="0" applyFont="1" applyFill="1"/>
    <xf numFmtId="0" fontId="0" fillId="5" borderId="0" xfId="0" applyFill="1"/>
    <xf numFmtId="0" fontId="3" fillId="5" borderId="0" xfId="0" applyFont="1" applyFill="1" applyAlignment="1">
      <alignment horizontal="center"/>
    </xf>
    <xf numFmtId="0" fontId="4" fillId="5" borderId="0" xfId="0" applyFont="1" applyFill="1"/>
    <xf numFmtId="0" fontId="15" fillId="5" borderId="0" xfId="0" applyFont="1" applyFill="1"/>
    <xf numFmtId="0" fontId="0" fillId="5" borderId="0" xfId="0" applyFill="1" applyAlignment="1">
      <alignment horizontal="center"/>
    </xf>
    <xf numFmtId="0" fontId="16" fillId="0" borderId="0" xfId="0" applyFont="1"/>
    <xf numFmtId="0" fontId="4" fillId="0" borderId="0" xfId="0" applyFont="1" applyProtection="1"/>
    <xf numFmtId="0" fontId="12" fillId="0" borderId="0" xfId="0" applyFont="1" applyProtection="1">
      <protection locked="0"/>
    </xf>
    <xf numFmtId="9" fontId="12" fillId="0" borderId="0" xfId="0" applyNumberFormat="1" applyFont="1" applyProtection="1">
      <protection locked="0"/>
    </xf>
    <xf numFmtId="165" fontId="7" fillId="0" borderId="0" xfId="1" applyNumberFormat="1" applyFont="1" applyAlignment="1" applyProtection="1">
      <alignment horizontal="center"/>
      <protection locked="0"/>
    </xf>
    <xf numFmtId="9" fontId="7" fillId="0" borderId="0" xfId="2" applyFont="1" applyAlignment="1" applyProtection="1">
      <alignment horizontal="center"/>
      <protection locked="0"/>
    </xf>
    <xf numFmtId="9" fontId="7" fillId="0" borderId="2" xfId="1" applyNumberFormat="1" applyFont="1" applyBorder="1" applyAlignment="1" applyProtection="1">
      <alignment horizontal="center"/>
      <protection locked="0"/>
    </xf>
    <xf numFmtId="9" fontId="7" fillId="0" borderId="3" xfId="1" applyNumberFormat="1" applyFont="1" applyBorder="1" applyAlignment="1" applyProtection="1">
      <alignment horizontal="center"/>
      <protection locked="0"/>
    </xf>
    <xf numFmtId="9" fontId="7" fillId="0" borderId="4" xfId="1" applyNumberFormat="1" applyFont="1" applyBorder="1" applyAlignment="1" applyProtection="1">
      <alignment horizontal="center"/>
      <protection locked="0"/>
    </xf>
    <xf numFmtId="9" fontId="7" fillId="0" borderId="5" xfId="1" applyNumberFormat="1" applyFont="1" applyBorder="1" applyAlignment="1" applyProtection="1">
      <alignment horizontal="center"/>
      <protection locked="0"/>
    </xf>
    <xf numFmtId="9" fontId="7" fillId="0" borderId="0" xfId="1" applyNumberFormat="1" applyFont="1" applyBorder="1" applyAlignment="1" applyProtection="1">
      <alignment horizontal="center"/>
      <protection locked="0"/>
    </xf>
    <xf numFmtId="9" fontId="7" fillId="0" borderId="6" xfId="1" applyNumberFormat="1" applyFont="1" applyBorder="1" applyAlignment="1" applyProtection="1">
      <alignment horizontal="center"/>
      <protection locked="0"/>
    </xf>
    <xf numFmtId="9" fontId="7" fillId="0" borderId="7" xfId="1" applyNumberFormat="1" applyFont="1" applyBorder="1" applyAlignment="1" applyProtection="1">
      <alignment horizontal="center"/>
      <protection locked="0"/>
    </xf>
    <xf numFmtId="9" fontId="7" fillId="0" borderId="1" xfId="1" applyNumberFormat="1" applyFont="1" applyBorder="1" applyAlignment="1" applyProtection="1">
      <alignment horizontal="center"/>
      <protection locked="0"/>
    </xf>
    <xf numFmtId="9" fontId="7" fillId="0" borderId="8" xfId="1" applyNumberFormat="1" applyFont="1" applyBorder="1" applyAlignment="1" applyProtection="1">
      <alignment horizontal="center"/>
      <protection locked="0"/>
    </xf>
    <xf numFmtId="9" fontId="7" fillId="0" borderId="0" xfId="1" applyNumberFormat="1" applyFont="1" applyAlignment="1" applyProtection="1">
      <alignment horizontal="center"/>
      <protection locked="0"/>
    </xf>
    <xf numFmtId="43" fontId="7" fillId="0" borderId="0" xfId="1" applyFont="1" applyAlignment="1" applyProtection="1">
      <alignment horizontal="center"/>
      <protection locked="0"/>
    </xf>
    <xf numFmtId="1" fontId="7" fillId="0" borderId="0" xfId="2" applyNumberFormat="1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estionehotel.guru/2016/01/business-plan-excel-esempio-pratico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estionehotel.guru/2016/01/business-plan-excel-esempio-pratico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estionehotel.guru/2016/01/business-plan-excel-esempio-pratico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estionehotel.guru/2016/01/business-plan-excel-esempio-pratico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estionehotel.guru/2016/01/business-plan-excel-esempio-pratic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2303318</xdr:colOff>
      <xdr:row>1</xdr:row>
      <xdr:rowOff>22946</xdr:rowOff>
    </xdr:to>
    <xdr:pic>
      <xdr:nvPicPr>
        <xdr:cNvPr id="2" name="Immagin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3318" cy="699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17318</xdr:colOff>
      <xdr:row>1</xdr:row>
      <xdr:rowOff>51521</xdr:rowOff>
    </xdr:to>
    <xdr:pic>
      <xdr:nvPicPr>
        <xdr:cNvPr id="2" name="Immagin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3318" cy="6992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541193</xdr:colOff>
      <xdr:row>0</xdr:row>
      <xdr:rowOff>699221</xdr:rowOff>
    </xdr:to>
    <xdr:pic>
      <xdr:nvPicPr>
        <xdr:cNvPr id="2" name="Immagin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3318" cy="6992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450273</xdr:colOff>
      <xdr:row>0</xdr:row>
      <xdr:rowOff>699221</xdr:rowOff>
    </xdr:to>
    <xdr:pic>
      <xdr:nvPicPr>
        <xdr:cNvPr id="2" name="Immagin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7648" cy="6992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88323</xdr:colOff>
      <xdr:row>0</xdr:row>
      <xdr:rowOff>699221</xdr:rowOff>
    </xdr:to>
    <xdr:pic>
      <xdr:nvPicPr>
        <xdr:cNvPr id="3" name="Immagine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7648" cy="699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pageSetUpPr fitToPage="1"/>
  </sheetPr>
  <dimension ref="A1:G82"/>
  <sheetViews>
    <sheetView tabSelected="1" zoomScaleNormal="100" workbookViewId="0">
      <pane ySplit="1" topLeftCell="A2" activePane="bottomLeft" state="frozen"/>
      <selection activeCell="F16" sqref="F16"/>
      <selection pane="bottomLeft" activeCell="A2" sqref="A2"/>
    </sheetView>
  </sheetViews>
  <sheetFormatPr defaultColWidth="8.86328125" defaultRowHeight="13.9" x14ac:dyDescent="0.45"/>
  <cols>
    <col min="1" max="1" width="57.3984375" style="2" bestFit="1" customWidth="1"/>
    <col min="2" max="4" width="8.73046875" style="2" bestFit="1" customWidth="1"/>
    <col min="5" max="6" width="8.86328125" style="2"/>
    <col min="7" max="7" width="10" style="2" customWidth="1"/>
    <col min="8" max="16384" width="8.86328125" style="2"/>
  </cols>
  <sheetData>
    <row r="1" spans="1:7" ht="53.25" customHeight="1" x14ac:dyDescent="0.45">
      <c r="A1" s="50"/>
      <c r="B1" s="51" t="s">
        <v>0</v>
      </c>
      <c r="C1" s="51" t="s">
        <v>1</v>
      </c>
      <c r="D1" s="51" t="s">
        <v>2</v>
      </c>
      <c r="E1" s="52"/>
      <c r="F1" s="52"/>
      <c r="G1" s="49"/>
    </row>
    <row r="2" spans="1:7" x14ac:dyDescent="0.45">
      <c r="A2" s="2" t="s">
        <v>57</v>
      </c>
      <c r="B2" s="57">
        <v>365</v>
      </c>
      <c r="C2" s="57">
        <v>365</v>
      </c>
      <c r="D2" s="57">
        <v>365</v>
      </c>
      <c r="F2" s="2" t="s">
        <v>102</v>
      </c>
    </row>
    <row r="3" spans="1:7" x14ac:dyDescent="0.45">
      <c r="A3" s="2" t="s">
        <v>55</v>
      </c>
      <c r="B3" s="57">
        <v>15</v>
      </c>
      <c r="C3" s="57">
        <v>15</v>
      </c>
      <c r="D3" s="57">
        <v>15</v>
      </c>
      <c r="F3" s="2" t="s">
        <v>103</v>
      </c>
    </row>
    <row r="4" spans="1:7" x14ac:dyDescent="0.45">
      <c r="A4" s="2" t="s">
        <v>56</v>
      </c>
      <c r="B4" s="58">
        <v>0.45</v>
      </c>
      <c r="C4" s="58">
        <v>0.55000000000000004</v>
      </c>
      <c r="D4" s="58">
        <v>0.65</v>
      </c>
    </row>
    <row r="5" spans="1:7" x14ac:dyDescent="0.45">
      <c r="A5" s="2" t="s">
        <v>59</v>
      </c>
      <c r="B5" s="56">
        <f>(B3*B2)*B4</f>
        <v>2463.75</v>
      </c>
      <c r="C5" s="2">
        <f t="shared" ref="C5:D5" si="0">(C3*C2)*C4</f>
        <v>3011.2500000000005</v>
      </c>
      <c r="D5" s="2">
        <f t="shared" si="0"/>
        <v>3558.75</v>
      </c>
    </row>
    <row r="6" spans="1:7" x14ac:dyDescent="0.45">
      <c r="A6" s="5" t="s">
        <v>71</v>
      </c>
      <c r="B6" s="10">
        <f>B5/12</f>
        <v>205.3125</v>
      </c>
      <c r="C6" s="10">
        <f>C5/12</f>
        <v>250.93750000000003</v>
      </c>
      <c r="D6" s="10">
        <f>D5/12</f>
        <v>296.5625</v>
      </c>
    </row>
    <row r="7" spans="1:7" x14ac:dyDescent="0.45">
      <c r="A7" s="2" t="s">
        <v>72</v>
      </c>
      <c r="B7" s="12">
        <v>1</v>
      </c>
      <c r="C7" s="12">
        <v>1</v>
      </c>
      <c r="D7" s="12">
        <v>1</v>
      </c>
    </row>
    <row r="8" spans="1:7" x14ac:dyDescent="0.45">
      <c r="A8" s="6" t="s">
        <v>73</v>
      </c>
      <c r="B8" s="11">
        <f>B6*B7</f>
        <v>205.3125</v>
      </c>
      <c r="C8" s="11">
        <f>C6*C7</f>
        <v>250.93750000000003</v>
      </c>
      <c r="D8" s="11">
        <f>D6*D7</f>
        <v>296.5625</v>
      </c>
    </row>
    <row r="9" spans="1:7" x14ac:dyDescent="0.45">
      <c r="A9" s="2" t="s">
        <v>18</v>
      </c>
      <c r="B9" s="59">
        <v>30</v>
      </c>
      <c r="C9" s="59">
        <v>30</v>
      </c>
      <c r="D9" s="59">
        <v>30</v>
      </c>
    </row>
    <row r="10" spans="1:7" x14ac:dyDescent="0.45">
      <c r="A10" s="6" t="s">
        <v>19</v>
      </c>
      <c r="B10" s="11">
        <f>B6*B7*(B9/30)</f>
        <v>205.3125</v>
      </c>
      <c r="C10" s="11">
        <f>C6*C7*(C9/30)</f>
        <v>250.93750000000003</v>
      </c>
      <c r="D10" s="11">
        <f>D6*D7*(D9/30)</f>
        <v>296.5625</v>
      </c>
    </row>
    <row r="11" spans="1:7" x14ac:dyDescent="0.45">
      <c r="B11" s="13"/>
      <c r="C11" s="12"/>
      <c r="D11" s="12"/>
    </row>
    <row r="12" spans="1:7" x14ac:dyDescent="0.45">
      <c r="A12" s="1" t="s">
        <v>60</v>
      </c>
      <c r="B12" s="12"/>
      <c r="C12" s="12"/>
      <c r="D12" s="12"/>
    </row>
    <row r="13" spans="1:7" x14ac:dyDescent="0.45">
      <c r="A13" s="45" t="s">
        <v>69</v>
      </c>
      <c r="B13" s="60">
        <v>0.4</v>
      </c>
      <c r="C13" s="60">
        <v>0.4</v>
      </c>
      <c r="D13" s="60">
        <v>0.4</v>
      </c>
    </row>
    <row r="14" spans="1:7" x14ac:dyDescent="0.45">
      <c r="A14" s="45" t="s">
        <v>70</v>
      </c>
      <c r="B14" s="60">
        <v>0.35</v>
      </c>
      <c r="C14" s="60">
        <v>0.35</v>
      </c>
      <c r="D14" s="60">
        <v>0.35</v>
      </c>
    </row>
    <row r="15" spans="1:7" x14ac:dyDescent="0.45">
      <c r="A15" s="45" t="s">
        <v>58</v>
      </c>
      <c r="B15" s="60">
        <v>0.25</v>
      </c>
      <c r="C15" s="60">
        <v>0.25</v>
      </c>
      <c r="D15" s="60">
        <v>0.25</v>
      </c>
      <c r="E15" s="7" t="str">
        <f>IF(SUM(B13:D15)&lt;&gt;300%,"Errore","Check Ok")</f>
        <v>Check Ok</v>
      </c>
    </row>
    <row r="16" spans="1:7" x14ac:dyDescent="0.45">
      <c r="B16" s="14"/>
      <c r="C16" s="12"/>
      <c r="D16" s="12"/>
    </row>
    <row r="17" spans="1:5" x14ac:dyDescent="0.45">
      <c r="A17" s="1" t="s">
        <v>76</v>
      </c>
      <c r="B17" s="12"/>
      <c r="C17" s="12"/>
      <c r="D17" s="12"/>
    </row>
    <row r="18" spans="1:5" x14ac:dyDescent="0.45">
      <c r="A18" s="2" t="str">
        <f>A13</f>
        <v>Camera Economica</v>
      </c>
      <c r="B18" s="16">
        <f>B$10*B13/gg_lav</f>
        <v>2.7374999999999998</v>
      </c>
      <c r="C18" s="16">
        <f t="shared" ref="B18:D20" si="1">C$10*C13/gg_lav</f>
        <v>3.3458333333333337</v>
      </c>
      <c r="D18" s="16">
        <f t="shared" si="1"/>
        <v>3.9541666666666666</v>
      </c>
    </row>
    <row r="19" spans="1:5" x14ac:dyDescent="0.45">
      <c r="A19" s="2" t="str">
        <f t="shared" ref="A19:A20" si="2">A14</f>
        <v>Camera Standard</v>
      </c>
      <c r="B19" s="16">
        <f t="shared" si="1"/>
        <v>2.3953125000000002</v>
      </c>
      <c r="C19" s="16">
        <f t="shared" si="1"/>
        <v>2.9276041666666668</v>
      </c>
      <c r="D19" s="16">
        <f t="shared" si="1"/>
        <v>3.4598958333333334</v>
      </c>
    </row>
    <row r="20" spans="1:5" x14ac:dyDescent="0.45">
      <c r="A20" s="2" t="str">
        <f t="shared" si="2"/>
        <v>Camera Superior</v>
      </c>
      <c r="B20" s="17">
        <f t="shared" si="1"/>
        <v>1.7109375</v>
      </c>
      <c r="C20" s="17">
        <f t="shared" si="1"/>
        <v>2.0911458333333335</v>
      </c>
      <c r="D20" s="17">
        <f t="shared" si="1"/>
        <v>2.4713541666666665</v>
      </c>
    </row>
    <row r="21" spans="1:5" x14ac:dyDescent="0.45">
      <c r="A21" s="1" t="s">
        <v>3</v>
      </c>
      <c r="B21" s="22">
        <f>SUM(B18:B20)</f>
        <v>6.84375</v>
      </c>
      <c r="C21" s="22">
        <f>SUM(C18:C20)</f>
        <v>8.3645833333333339</v>
      </c>
      <c r="D21" s="22">
        <f>SUM(D18:D20)</f>
        <v>9.8854166666666661</v>
      </c>
    </row>
    <row r="23" spans="1:5" x14ac:dyDescent="0.45">
      <c r="A23" s="1" t="s">
        <v>4</v>
      </c>
      <c r="B23" s="14"/>
      <c r="C23" s="14"/>
      <c r="D23" s="14"/>
    </row>
    <row r="24" spans="1:5" x14ac:dyDescent="0.45">
      <c r="A24" s="2" t="s">
        <v>11</v>
      </c>
      <c r="B24" s="61">
        <v>0.2</v>
      </c>
      <c r="C24" s="62">
        <v>0.2</v>
      </c>
      <c r="D24" s="63">
        <v>0.2</v>
      </c>
    </row>
    <row r="25" spans="1:5" x14ac:dyDescent="0.45">
      <c r="A25" s="2" t="s">
        <v>12</v>
      </c>
      <c r="B25" s="64">
        <v>0.2</v>
      </c>
      <c r="C25" s="65">
        <v>0.2</v>
      </c>
      <c r="D25" s="66">
        <v>0.2</v>
      </c>
    </row>
    <row r="26" spans="1:5" x14ac:dyDescent="0.45">
      <c r="A26" s="2" t="s">
        <v>13</v>
      </c>
      <c r="B26" s="64">
        <v>0.3</v>
      </c>
      <c r="C26" s="65">
        <v>0.3</v>
      </c>
      <c r="D26" s="66">
        <v>0.3</v>
      </c>
    </row>
    <row r="27" spans="1:5" x14ac:dyDescent="0.45">
      <c r="A27" s="2" t="s">
        <v>14</v>
      </c>
      <c r="B27" s="67">
        <v>0.3</v>
      </c>
      <c r="C27" s="68">
        <v>0.3</v>
      </c>
      <c r="D27" s="69">
        <v>0.3</v>
      </c>
      <c r="E27" s="7" t="str">
        <f>IF(SUM(B24:D27)&lt;&gt;300%,"Errore","Check Ok")</f>
        <v>Check Ok</v>
      </c>
    </row>
    <row r="28" spans="1:5" x14ac:dyDescent="0.45">
      <c r="A28" s="2" t="s">
        <v>15</v>
      </c>
      <c r="B28" s="70">
        <v>0.05</v>
      </c>
      <c r="C28" s="70">
        <v>0.05</v>
      </c>
      <c r="D28" s="70">
        <v>0.05</v>
      </c>
    </row>
    <row r="29" spans="1:5" x14ac:dyDescent="0.45">
      <c r="A29" s="2" t="s">
        <v>16</v>
      </c>
      <c r="B29" s="70">
        <v>0</v>
      </c>
      <c r="C29" s="70">
        <v>0</v>
      </c>
      <c r="D29" s="70">
        <v>0</v>
      </c>
    </row>
    <row r="66" spans="2:4" x14ac:dyDescent="0.45">
      <c r="B66" s="3"/>
      <c r="C66" s="3"/>
      <c r="D66" s="3"/>
    </row>
    <row r="67" spans="2:4" x14ac:dyDescent="0.45">
      <c r="B67" s="3"/>
      <c r="C67" s="3"/>
      <c r="D67" s="3"/>
    </row>
    <row r="68" spans="2:4" x14ac:dyDescent="0.45">
      <c r="B68" s="3"/>
      <c r="C68" s="3"/>
      <c r="D68" s="3"/>
    </row>
    <row r="69" spans="2:4" x14ac:dyDescent="0.45">
      <c r="B69" s="3"/>
      <c r="C69" s="3"/>
      <c r="D69" s="3"/>
    </row>
    <row r="70" spans="2:4" x14ac:dyDescent="0.45">
      <c r="B70" s="3"/>
      <c r="C70" s="3"/>
      <c r="D70" s="3"/>
    </row>
    <row r="71" spans="2:4" x14ac:dyDescent="0.45">
      <c r="B71" s="3"/>
      <c r="C71" s="3"/>
      <c r="D71" s="3"/>
    </row>
    <row r="72" spans="2:4" x14ac:dyDescent="0.45">
      <c r="B72" s="3"/>
      <c r="C72" s="3"/>
      <c r="D72" s="3"/>
    </row>
    <row r="73" spans="2:4" x14ac:dyDescent="0.45">
      <c r="B73" s="3"/>
      <c r="C73" s="3"/>
      <c r="D73" s="3"/>
    </row>
    <row r="74" spans="2:4" x14ac:dyDescent="0.45">
      <c r="B74" s="3"/>
      <c r="C74" s="3"/>
      <c r="D74" s="3"/>
    </row>
    <row r="75" spans="2:4" x14ac:dyDescent="0.45">
      <c r="B75" s="3"/>
      <c r="C75" s="3"/>
      <c r="D75" s="3"/>
    </row>
    <row r="76" spans="2:4" x14ac:dyDescent="0.45">
      <c r="B76" s="3"/>
      <c r="C76" s="3"/>
      <c r="D76" s="3"/>
    </row>
    <row r="77" spans="2:4" x14ac:dyDescent="0.45">
      <c r="B77" s="3"/>
      <c r="C77" s="3"/>
      <c r="D77" s="3"/>
    </row>
    <row r="78" spans="2:4" x14ac:dyDescent="0.45">
      <c r="B78" s="3"/>
      <c r="C78" s="3"/>
      <c r="D78" s="3"/>
    </row>
    <row r="79" spans="2:4" x14ac:dyDescent="0.45">
      <c r="B79" s="3"/>
      <c r="C79" s="3"/>
      <c r="D79" s="3"/>
    </row>
    <row r="80" spans="2:4" x14ac:dyDescent="0.45">
      <c r="B80" s="3"/>
      <c r="C80" s="3"/>
      <c r="D80" s="3"/>
    </row>
    <row r="81" spans="2:4" x14ac:dyDescent="0.45">
      <c r="B81" s="3"/>
      <c r="C81" s="3"/>
      <c r="D81" s="3"/>
    </row>
    <row r="82" spans="2:4" x14ac:dyDescent="0.45">
      <c r="B82" s="3"/>
      <c r="C82" s="3"/>
      <c r="D82" s="3"/>
    </row>
  </sheetData>
  <sheetProtection sheet="1" objects="1" scenarios="1"/>
  <phoneticPr fontId="2" type="noConversion"/>
  <pageMargins left="0.75" right="0.75" top="1" bottom="1" header="0.5" footer="0.5"/>
  <pageSetup paperSize="9" scale="86" orientation="portrait" verticalDpi="4294967293" r:id="rId1"/>
  <headerFooter alignWithMargins="0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2">
    <pageSetUpPr fitToPage="1"/>
  </sheetPr>
  <dimension ref="A1:I54"/>
  <sheetViews>
    <sheetView zoomScaleNormal="100" workbookViewId="0">
      <pane ySplit="1" topLeftCell="A2" activePane="bottomLeft" state="frozen"/>
      <selection activeCell="F16" sqref="F16"/>
      <selection pane="bottomLeft" activeCell="E14" sqref="E14"/>
    </sheetView>
  </sheetViews>
  <sheetFormatPr defaultColWidth="8.86328125" defaultRowHeight="12.75" x14ac:dyDescent="0.35"/>
  <cols>
    <col min="1" max="1" width="25.3984375" customWidth="1"/>
    <col min="2" max="4" width="8.86328125" style="21"/>
    <col min="6" max="6" width="27" customWidth="1"/>
    <col min="7" max="7" width="11.73046875" style="21" customWidth="1"/>
    <col min="8" max="8" width="10.59765625" style="21" customWidth="1"/>
    <col min="9" max="9" width="9.3984375" style="21" bestFit="1" customWidth="1"/>
  </cols>
  <sheetData>
    <row r="1" spans="1:9" ht="51" customHeight="1" x14ac:dyDescent="0.35">
      <c r="A1" s="53"/>
      <c r="B1" s="54"/>
      <c r="C1" s="54"/>
      <c r="D1" s="54"/>
      <c r="E1" s="50"/>
      <c r="F1" s="50"/>
      <c r="G1" s="54"/>
      <c r="H1" s="54"/>
      <c r="I1" s="54"/>
    </row>
    <row r="2" spans="1:9" s="2" customFormat="1" ht="13.9" x14ac:dyDescent="0.45">
      <c r="A2" s="1" t="s">
        <v>97</v>
      </c>
      <c r="B2" s="51" t="s">
        <v>0</v>
      </c>
      <c r="C2" s="51" t="s">
        <v>1</v>
      </c>
      <c r="D2" s="51" t="s">
        <v>2</v>
      </c>
      <c r="F2" s="1" t="s">
        <v>94</v>
      </c>
      <c r="G2" s="51" t="s">
        <v>0</v>
      </c>
      <c r="H2" s="51" t="s">
        <v>1</v>
      </c>
      <c r="I2" s="51" t="s">
        <v>2</v>
      </c>
    </row>
    <row r="3" spans="1:9" s="2" customFormat="1" ht="13.9" x14ac:dyDescent="0.45">
      <c r="A3" s="2" t="str">
        <f>Mercato!A13</f>
        <v>Camera Economica</v>
      </c>
      <c r="B3" s="71">
        <v>100</v>
      </c>
      <c r="C3" s="71">
        <v>110</v>
      </c>
      <c r="D3" s="71">
        <v>120</v>
      </c>
      <c r="F3" s="2" t="str">
        <f>Mercato!A13</f>
        <v>Camera Economica</v>
      </c>
      <c r="G3" s="71">
        <v>25</v>
      </c>
      <c r="H3" s="71">
        <v>25</v>
      </c>
      <c r="I3" s="71">
        <v>25</v>
      </c>
    </row>
    <row r="4" spans="1:9" s="2" customFormat="1" ht="13.9" x14ac:dyDescent="0.45">
      <c r="A4" s="2" t="str">
        <f>Mercato!A14</f>
        <v>Camera Standard</v>
      </c>
      <c r="B4" s="71">
        <v>130</v>
      </c>
      <c r="C4" s="71">
        <v>140</v>
      </c>
      <c r="D4" s="71">
        <v>150</v>
      </c>
      <c r="F4" s="2" t="str">
        <f>Mercato!A14</f>
        <v>Camera Standard</v>
      </c>
      <c r="G4" s="71">
        <v>30</v>
      </c>
      <c r="H4" s="71">
        <v>30</v>
      </c>
      <c r="I4" s="71">
        <v>30</v>
      </c>
    </row>
    <row r="5" spans="1:9" s="2" customFormat="1" ht="13.9" x14ac:dyDescent="0.45">
      <c r="A5" s="2" t="str">
        <f>Mercato!A15</f>
        <v>Camera Superior</v>
      </c>
      <c r="B5" s="71">
        <v>160</v>
      </c>
      <c r="C5" s="71">
        <v>170</v>
      </c>
      <c r="D5" s="71">
        <v>180</v>
      </c>
      <c r="F5" s="2" t="str">
        <f>Mercato!A15</f>
        <v>Camera Superior</v>
      </c>
      <c r="G5" s="71">
        <v>35</v>
      </c>
      <c r="H5" s="71">
        <v>35</v>
      </c>
      <c r="I5" s="71">
        <v>35</v>
      </c>
    </row>
    <row r="6" spans="1:9" s="2" customFormat="1" ht="13.9" x14ac:dyDescent="0.45">
      <c r="A6" s="2" t="s">
        <v>84</v>
      </c>
      <c r="B6" s="48">
        <f>((B3*B8)+(B4*B9)+(B5*B10))/B11</f>
        <v>125.5</v>
      </c>
      <c r="C6" s="48">
        <f t="shared" ref="C6:D6" si="0">((C3*C8)+(C4*C9)+(C5*C10))/C11</f>
        <v>135.5</v>
      </c>
      <c r="D6" s="48">
        <f t="shared" si="0"/>
        <v>145.5</v>
      </c>
      <c r="G6" s="19"/>
      <c r="H6" s="19"/>
      <c r="I6" s="19"/>
    </row>
    <row r="7" spans="1:9" s="2" customFormat="1" ht="13.9" x14ac:dyDescent="0.45">
      <c r="A7" s="23" t="s">
        <v>95</v>
      </c>
      <c r="B7" s="16"/>
      <c r="C7" s="16"/>
      <c r="D7" s="16"/>
      <c r="F7" s="23" t="s">
        <v>96</v>
      </c>
      <c r="G7" s="16"/>
      <c r="H7" s="16"/>
      <c r="I7" s="16"/>
    </row>
    <row r="8" spans="1:9" s="2" customFormat="1" ht="13.9" x14ac:dyDescent="0.45">
      <c r="A8" s="24" t="str">
        <f>Mercato!A13</f>
        <v>Camera Economica</v>
      </c>
      <c r="B8" s="16">
        <f>Mercato!B18</f>
        <v>2.7374999999999998</v>
      </c>
      <c r="C8" s="16">
        <f>Mercato!C18</f>
        <v>3.3458333333333337</v>
      </c>
      <c r="D8" s="16">
        <f>Mercato!D18</f>
        <v>3.9541666666666666</v>
      </c>
      <c r="F8" s="24" t="str">
        <f>Mercato!A13</f>
        <v>Camera Economica</v>
      </c>
      <c r="G8" s="16">
        <f t="shared" ref="G8:I10" si="1">B8*B3</f>
        <v>273.75</v>
      </c>
      <c r="H8" s="16">
        <f t="shared" si="1"/>
        <v>368.04166666666669</v>
      </c>
      <c r="I8" s="16">
        <f t="shared" si="1"/>
        <v>474.5</v>
      </c>
    </row>
    <row r="9" spans="1:9" s="2" customFormat="1" ht="13.9" x14ac:dyDescent="0.45">
      <c r="A9" s="24" t="str">
        <f>Mercato!A14</f>
        <v>Camera Standard</v>
      </c>
      <c r="B9" s="16">
        <f>Mercato!B19</f>
        <v>2.3953125000000002</v>
      </c>
      <c r="C9" s="16">
        <f>Mercato!C19</f>
        <v>2.9276041666666668</v>
      </c>
      <c r="D9" s="16">
        <f>Mercato!D19</f>
        <v>3.4598958333333334</v>
      </c>
      <c r="F9" s="24" t="str">
        <f>Mercato!A14</f>
        <v>Camera Standard</v>
      </c>
      <c r="G9" s="16">
        <f t="shared" si="1"/>
        <v>311.390625</v>
      </c>
      <c r="H9" s="16">
        <f t="shared" si="1"/>
        <v>409.86458333333337</v>
      </c>
      <c r="I9" s="16">
        <f t="shared" si="1"/>
        <v>518.984375</v>
      </c>
    </row>
    <row r="10" spans="1:9" s="2" customFormat="1" ht="13.9" x14ac:dyDescent="0.45">
      <c r="A10" s="24" t="str">
        <f>Mercato!A15</f>
        <v>Camera Superior</v>
      </c>
      <c r="B10" s="17">
        <f>Mercato!B20</f>
        <v>1.7109375</v>
      </c>
      <c r="C10" s="17">
        <f>Mercato!C20</f>
        <v>2.0911458333333335</v>
      </c>
      <c r="D10" s="17">
        <f>Mercato!D20</f>
        <v>2.4713541666666665</v>
      </c>
      <c r="F10" s="24" t="str">
        <f>Mercato!A15</f>
        <v>Camera Superior</v>
      </c>
      <c r="G10" s="17">
        <f t="shared" si="1"/>
        <v>273.75</v>
      </c>
      <c r="H10" s="17">
        <f t="shared" si="1"/>
        <v>355.49479166666669</v>
      </c>
      <c r="I10" s="17">
        <f t="shared" si="1"/>
        <v>444.84375</v>
      </c>
    </row>
    <row r="11" spans="1:9" s="2" customFormat="1" ht="13.9" x14ac:dyDescent="0.45">
      <c r="A11" s="23" t="s">
        <v>61</v>
      </c>
      <c r="B11" s="18">
        <f>SUM(B8:B10)</f>
        <v>6.84375</v>
      </c>
      <c r="C11" s="18">
        <f>SUM(C8:C10)</f>
        <v>8.3645833333333339</v>
      </c>
      <c r="D11" s="18">
        <f>SUM(D8:D10)</f>
        <v>9.8854166666666661</v>
      </c>
      <c r="F11" s="23" t="s">
        <v>74</v>
      </c>
      <c r="G11" s="18">
        <f>SUM(G8:G10)</f>
        <v>858.890625</v>
      </c>
      <c r="H11" s="18">
        <f>SUM(H8:H10)</f>
        <v>1133.4010416666667</v>
      </c>
      <c r="I11" s="18">
        <f>SUM(I8:I10)</f>
        <v>1438.328125</v>
      </c>
    </row>
    <row r="12" spans="1:9" s="2" customFormat="1" ht="13.9" x14ac:dyDescent="0.45"/>
    <row r="13" spans="1:9" s="2" customFormat="1" ht="13.9" x14ac:dyDescent="0.45">
      <c r="A13" s="1" t="s">
        <v>77</v>
      </c>
      <c r="B13" s="12"/>
      <c r="C13" s="12"/>
      <c r="D13" s="12"/>
      <c r="F13" s="1" t="s">
        <v>98</v>
      </c>
      <c r="G13" s="12"/>
      <c r="H13" s="12"/>
      <c r="I13" s="12"/>
    </row>
    <row r="14" spans="1:9" s="2" customFormat="1" ht="13.9" x14ac:dyDescent="0.45">
      <c r="A14" s="2" t="s">
        <v>87</v>
      </c>
      <c r="B14" s="59">
        <v>3</v>
      </c>
      <c r="C14" s="59">
        <v>3</v>
      </c>
      <c r="D14" s="59">
        <v>3</v>
      </c>
      <c r="F14" s="2" t="str">
        <f>Mercato!A13</f>
        <v>Camera Economica</v>
      </c>
      <c r="G14" s="16">
        <f t="shared" ref="G14:I16" si="2">G3*B8</f>
        <v>68.4375</v>
      </c>
      <c r="H14" s="16">
        <f t="shared" si="2"/>
        <v>83.645833333333343</v>
      </c>
      <c r="I14" s="16">
        <f t="shared" si="2"/>
        <v>98.854166666666671</v>
      </c>
    </row>
    <row r="15" spans="1:9" s="2" customFormat="1" ht="13.9" x14ac:dyDescent="0.45">
      <c r="A15" s="2" t="s">
        <v>88</v>
      </c>
      <c r="B15" s="59">
        <v>2</v>
      </c>
      <c r="C15" s="59">
        <v>2</v>
      </c>
      <c r="D15" s="59">
        <v>2</v>
      </c>
      <c r="F15" s="2" t="str">
        <f>Mercato!A14</f>
        <v>Camera Standard</v>
      </c>
      <c r="G15" s="16">
        <f t="shared" si="2"/>
        <v>71.859375</v>
      </c>
      <c r="H15" s="16">
        <f t="shared" si="2"/>
        <v>87.828125</v>
      </c>
      <c r="I15" s="16">
        <f t="shared" si="2"/>
        <v>103.796875</v>
      </c>
    </row>
    <row r="16" spans="1:9" s="2" customFormat="1" ht="14.25" thickBot="1" x14ac:dyDescent="0.5">
      <c r="A16" s="2" t="s">
        <v>86</v>
      </c>
      <c r="B16" s="59">
        <v>1</v>
      </c>
      <c r="C16" s="59">
        <v>1</v>
      </c>
      <c r="D16" s="59">
        <v>1</v>
      </c>
      <c r="E16" s="55"/>
      <c r="F16" s="2" t="str">
        <f>Mercato!A15</f>
        <v>Camera Superior</v>
      </c>
      <c r="G16" s="17">
        <f t="shared" si="2"/>
        <v>59.8828125</v>
      </c>
      <c r="H16" s="17">
        <f t="shared" si="2"/>
        <v>73.190104166666671</v>
      </c>
      <c r="I16" s="17">
        <f t="shared" si="2"/>
        <v>86.497395833333329</v>
      </c>
    </row>
    <row r="17" spans="1:9" s="2" customFormat="1" ht="13.9" x14ac:dyDescent="0.45">
      <c r="A17" s="2" t="s">
        <v>83</v>
      </c>
      <c r="B17" s="46">
        <f>SUM(B14:B16)</f>
        <v>6</v>
      </c>
      <c r="C17" s="46">
        <f t="shared" ref="C17:D17" si="3">SUM(C14:C16)</f>
        <v>6</v>
      </c>
      <c r="D17" s="46">
        <f t="shared" si="3"/>
        <v>6</v>
      </c>
      <c r="F17" s="23" t="s">
        <v>89</v>
      </c>
      <c r="G17" s="18">
        <f>SUM(G14:G16)</f>
        <v>200.1796875</v>
      </c>
      <c r="H17" s="18">
        <f>SUM(H14:H16)</f>
        <v>244.6640625</v>
      </c>
      <c r="I17" s="18">
        <f>SUM(I14:I16)</f>
        <v>289.1484375</v>
      </c>
    </row>
    <row r="18" spans="1:9" s="2" customFormat="1" ht="13.9" x14ac:dyDescent="0.45">
      <c r="B18" s="14"/>
      <c r="C18" s="14"/>
      <c r="D18" s="14"/>
      <c r="F18" s="23"/>
      <c r="G18" s="18"/>
      <c r="H18" s="18"/>
      <c r="I18" s="18"/>
    </row>
    <row r="19" spans="1:9" s="2" customFormat="1" ht="13.9" x14ac:dyDescent="0.45">
      <c r="A19" s="1" t="s">
        <v>64</v>
      </c>
      <c r="B19" s="15"/>
      <c r="C19" s="15"/>
      <c r="D19" s="15"/>
      <c r="F19" s="1" t="s">
        <v>22</v>
      </c>
      <c r="G19" s="15"/>
      <c r="H19" s="15"/>
      <c r="I19" s="15"/>
    </row>
    <row r="20" spans="1:9" s="2" customFormat="1" ht="13.9" x14ac:dyDescent="0.45">
      <c r="A20" s="2" t="s">
        <v>11</v>
      </c>
      <c r="B20" s="71">
        <v>2</v>
      </c>
      <c r="C20" s="71">
        <v>2</v>
      </c>
      <c r="D20" s="71">
        <v>2.5</v>
      </c>
      <c r="F20" s="2" t="s">
        <v>11</v>
      </c>
      <c r="G20" s="71">
        <v>0.1</v>
      </c>
      <c r="H20" s="71">
        <v>0.11</v>
      </c>
      <c r="I20" s="71">
        <v>0.12</v>
      </c>
    </row>
    <row r="21" spans="1:9" s="2" customFormat="1" ht="13.9" x14ac:dyDescent="0.45">
      <c r="A21" s="2" t="s">
        <v>12</v>
      </c>
      <c r="B21" s="71">
        <v>3</v>
      </c>
      <c r="C21" s="71">
        <v>3</v>
      </c>
      <c r="D21" s="71">
        <v>3</v>
      </c>
      <c r="F21" s="2" t="s">
        <v>12</v>
      </c>
      <c r="G21" s="71">
        <v>0.5</v>
      </c>
      <c r="H21" s="71">
        <v>0.6</v>
      </c>
      <c r="I21" s="71">
        <v>0.7</v>
      </c>
    </row>
    <row r="22" spans="1:9" s="2" customFormat="1" ht="13.9" x14ac:dyDescent="0.45">
      <c r="A22" s="2" t="s">
        <v>13</v>
      </c>
      <c r="B22" s="71">
        <v>4</v>
      </c>
      <c r="C22" s="71">
        <v>4</v>
      </c>
      <c r="D22" s="71">
        <v>4</v>
      </c>
      <c r="F22" s="2" t="s">
        <v>13</v>
      </c>
      <c r="G22" s="71">
        <v>0.8</v>
      </c>
      <c r="H22" s="71">
        <v>0.9</v>
      </c>
      <c r="I22" s="71">
        <v>1</v>
      </c>
    </row>
    <row r="23" spans="1:9" s="2" customFormat="1" ht="13.9" x14ac:dyDescent="0.45">
      <c r="A23" s="2" t="s">
        <v>14</v>
      </c>
      <c r="B23" s="71">
        <v>3</v>
      </c>
      <c r="C23" s="71">
        <v>3</v>
      </c>
      <c r="D23" s="71">
        <v>3</v>
      </c>
      <c r="F23" s="2" t="s">
        <v>14</v>
      </c>
      <c r="G23" s="71">
        <v>0.18</v>
      </c>
      <c r="H23" s="71">
        <v>0.2</v>
      </c>
      <c r="I23" s="71">
        <v>0.21</v>
      </c>
    </row>
    <row r="24" spans="1:9" s="2" customFormat="1" ht="13.9" x14ac:dyDescent="0.45">
      <c r="A24" s="2" t="s">
        <v>15</v>
      </c>
      <c r="B24" s="71">
        <v>2</v>
      </c>
      <c r="C24" s="71">
        <v>2</v>
      </c>
      <c r="D24" s="71">
        <v>2.5</v>
      </c>
      <c r="F24" s="2" t="s">
        <v>15</v>
      </c>
      <c r="G24" s="71">
        <v>0.1</v>
      </c>
      <c r="H24" s="71">
        <v>0.11</v>
      </c>
      <c r="I24" s="71">
        <v>0.12</v>
      </c>
    </row>
    <row r="25" spans="1:9" s="2" customFormat="1" ht="13.9" x14ac:dyDescent="0.45">
      <c r="A25" s="2" t="s">
        <v>16</v>
      </c>
      <c r="B25" s="71">
        <v>3</v>
      </c>
      <c r="C25" s="71">
        <v>3.5</v>
      </c>
      <c r="D25" s="71">
        <v>4</v>
      </c>
      <c r="F25" s="2" t="s">
        <v>16</v>
      </c>
      <c r="G25" s="71">
        <v>0.4</v>
      </c>
      <c r="H25" s="71">
        <v>0.4</v>
      </c>
      <c r="I25" s="71">
        <v>0.4</v>
      </c>
    </row>
    <row r="26" spans="1:9" s="2" customFormat="1" ht="13.9" x14ac:dyDescent="0.45">
      <c r="A26" s="4"/>
      <c r="B26" s="13"/>
      <c r="C26" s="13"/>
      <c r="D26" s="13"/>
    </row>
    <row r="27" spans="1:9" s="2" customFormat="1" ht="13.9" x14ac:dyDescent="0.45">
      <c r="A27" s="23" t="s">
        <v>99</v>
      </c>
      <c r="B27" s="13"/>
      <c r="C27" s="13"/>
      <c r="D27" s="13"/>
      <c r="F27" s="23" t="s">
        <v>100</v>
      </c>
      <c r="G27" s="16"/>
      <c r="H27" s="16"/>
      <c r="I27" s="16"/>
    </row>
    <row r="28" spans="1:9" s="2" customFormat="1" ht="13.9" x14ac:dyDescent="0.45">
      <c r="A28" s="25" t="s">
        <v>5</v>
      </c>
      <c r="B28" s="16">
        <f>B$11*Mercato!B24</f>
        <v>1.3687500000000001</v>
      </c>
      <c r="C28" s="16">
        <f>C$11*Mercato!C24</f>
        <v>1.6729166666666668</v>
      </c>
      <c r="D28" s="16">
        <f>D$11*Mercato!D24</f>
        <v>1.9770833333333333</v>
      </c>
      <c r="F28" s="25" t="s">
        <v>23</v>
      </c>
      <c r="G28" s="16">
        <f t="shared" ref="G28:I33" si="4">B28*B20</f>
        <v>2.7375000000000003</v>
      </c>
      <c r="H28" s="16">
        <f t="shared" si="4"/>
        <v>3.3458333333333337</v>
      </c>
      <c r="I28" s="16">
        <f t="shared" si="4"/>
        <v>4.942708333333333</v>
      </c>
    </row>
    <row r="29" spans="1:9" s="2" customFormat="1" ht="13.9" x14ac:dyDescent="0.45">
      <c r="A29" s="25" t="s">
        <v>6</v>
      </c>
      <c r="B29" s="16">
        <f>B$11*Mercato!B25</f>
        <v>1.3687500000000001</v>
      </c>
      <c r="C29" s="16">
        <f>C$11*Mercato!C25</f>
        <v>1.6729166666666668</v>
      </c>
      <c r="D29" s="16">
        <f>D$11*Mercato!D25</f>
        <v>1.9770833333333333</v>
      </c>
      <c r="F29" s="25" t="s">
        <v>24</v>
      </c>
      <c r="G29" s="16">
        <f t="shared" si="4"/>
        <v>4.1062500000000002</v>
      </c>
      <c r="H29" s="16">
        <f t="shared" si="4"/>
        <v>5.0187500000000007</v>
      </c>
      <c r="I29" s="16">
        <f t="shared" si="4"/>
        <v>5.9312500000000004</v>
      </c>
    </row>
    <row r="30" spans="1:9" s="2" customFormat="1" ht="13.9" x14ac:dyDescent="0.45">
      <c r="A30" s="25" t="s">
        <v>7</v>
      </c>
      <c r="B30" s="16">
        <f>B$11*Mercato!B26</f>
        <v>2.0531250000000001</v>
      </c>
      <c r="C30" s="16">
        <f>C$11*Mercato!C26</f>
        <v>2.5093749999999999</v>
      </c>
      <c r="D30" s="16">
        <f>D$11*Mercato!D26</f>
        <v>2.9656249999999997</v>
      </c>
      <c r="F30" s="25" t="s">
        <v>25</v>
      </c>
      <c r="G30" s="16">
        <f t="shared" si="4"/>
        <v>8.2125000000000004</v>
      </c>
      <c r="H30" s="16">
        <f t="shared" si="4"/>
        <v>10.0375</v>
      </c>
      <c r="I30" s="16">
        <f t="shared" si="4"/>
        <v>11.862499999999999</v>
      </c>
    </row>
    <row r="31" spans="1:9" s="2" customFormat="1" ht="13.9" x14ac:dyDescent="0.45">
      <c r="A31" s="25" t="s">
        <v>8</v>
      </c>
      <c r="B31" s="16">
        <f>B$11*Mercato!B27</f>
        <v>2.0531250000000001</v>
      </c>
      <c r="C31" s="16">
        <f>C$11*Mercato!C27</f>
        <v>2.5093749999999999</v>
      </c>
      <c r="D31" s="16">
        <f>D$11*Mercato!D27</f>
        <v>2.9656249999999997</v>
      </c>
      <c r="F31" s="25" t="s">
        <v>26</v>
      </c>
      <c r="G31" s="16">
        <f t="shared" si="4"/>
        <v>6.1593750000000007</v>
      </c>
      <c r="H31" s="16">
        <f t="shared" si="4"/>
        <v>7.5281249999999993</v>
      </c>
      <c r="I31" s="16">
        <f t="shared" si="4"/>
        <v>8.8968749999999996</v>
      </c>
    </row>
    <row r="32" spans="1:9" s="2" customFormat="1" ht="13.9" x14ac:dyDescent="0.45">
      <c r="A32" s="25" t="s">
        <v>9</v>
      </c>
      <c r="B32" s="16">
        <f>B$11*Mercato!B28</f>
        <v>0.34218750000000003</v>
      </c>
      <c r="C32" s="16">
        <f>C$11*Mercato!C28</f>
        <v>0.41822916666666671</v>
      </c>
      <c r="D32" s="16">
        <f>D$11*Mercato!D28</f>
        <v>0.49427083333333333</v>
      </c>
      <c r="F32" s="25" t="s">
        <v>27</v>
      </c>
      <c r="G32" s="20">
        <f t="shared" si="4"/>
        <v>0.68437500000000007</v>
      </c>
      <c r="H32" s="20">
        <f t="shared" si="4"/>
        <v>0.83645833333333341</v>
      </c>
      <c r="I32" s="20">
        <f t="shared" si="4"/>
        <v>1.2356770833333333</v>
      </c>
    </row>
    <row r="33" spans="1:9" s="2" customFormat="1" ht="13.9" x14ac:dyDescent="0.45">
      <c r="A33" s="25" t="s">
        <v>10</v>
      </c>
      <c r="B33" s="16">
        <f>B$11*Mercato!B29</f>
        <v>0</v>
      </c>
      <c r="C33" s="16">
        <f>C$11*Mercato!C29</f>
        <v>0</v>
      </c>
      <c r="D33" s="16">
        <f>D$11*Mercato!D29</f>
        <v>0</v>
      </c>
      <c r="F33" s="25" t="s">
        <v>28</v>
      </c>
      <c r="G33" s="17">
        <f t="shared" si="4"/>
        <v>0</v>
      </c>
      <c r="H33" s="17">
        <f t="shared" si="4"/>
        <v>0</v>
      </c>
      <c r="I33" s="17">
        <f t="shared" si="4"/>
        <v>0</v>
      </c>
    </row>
    <row r="34" spans="1:9" s="2" customFormat="1" ht="13.9" x14ac:dyDescent="0.45">
      <c r="B34" s="16"/>
      <c r="C34" s="16"/>
      <c r="D34" s="16"/>
      <c r="F34" s="23" t="s">
        <v>17</v>
      </c>
      <c r="G34" s="18">
        <f>SUM(G28:G33)</f>
        <v>21.900000000000002</v>
      </c>
      <c r="H34" s="18">
        <f>SUM(H28:H33)</f>
        <v>26.766666666666666</v>
      </c>
      <c r="I34" s="18">
        <f>SUM(I28:I33)</f>
        <v>32.869010416666669</v>
      </c>
    </row>
    <row r="35" spans="1:9" s="2" customFormat="1" ht="13.9" x14ac:dyDescent="0.45">
      <c r="G35" s="19"/>
      <c r="H35" s="19"/>
      <c r="I35" s="19"/>
    </row>
    <row r="36" spans="1:9" s="2" customFormat="1" ht="13.9" x14ac:dyDescent="0.45">
      <c r="B36" s="16"/>
      <c r="C36" s="16"/>
      <c r="D36" s="16"/>
      <c r="F36" s="23" t="s">
        <v>101</v>
      </c>
      <c r="G36" s="16"/>
      <c r="H36" s="16"/>
      <c r="I36" s="16"/>
    </row>
    <row r="37" spans="1:9" s="2" customFormat="1" ht="13.9" x14ac:dyDescent="0.45">
      <c r="F37" s="25" t="s">
        <v>5</v>
      </c>
      <c r="G37" s="16">
        <f>G20*B28</f>
        <v>0.13687500000000002</v>
      </c>
      <c r="H37" s="16">
        <f t="shared" ref="G37:H42" si="5">H20*C28</f>
        <v>0.18402083333333336</v>
      </c>
      <c r="I37" s="16">
        <f t="shared" ref="I37:I42" si="6">I20*D28</f>
        <v>0.23724999999999999</v>
      </c>
    </row>
    <row r="38" spans="1:9" s="2" customFormat="1" ht="13.9" x14ac:dyDescent="0.45">
      <c r="B38" s="16"/>
      <c r="C38" s="16"/>
      <c r="D38" s="16"/>
      <c r="F38" s="25" t="s">
        <v>6</v>
      </c>
      <c r="G38" s="16">
        <f t="shared" si="5"/>
        <v>0.68437500000000007</v>
      </c>
      <c r="H38" s="16">
        <f t="shared" si="5"/>
        <v>1.0037500000000001</v>
      </c>
      <c r="I38" s="16">
        <f t="shared" si="6"/>
        <v>1.3839583333333332</v>
      </c>
    </row>
    <row r="39" spans="1:9" s="2" customFormat="1" ht="13.9" x14ac:dyDescent="0.45">
      <c r="F39" s="25" t="s">
        <v>7</v>
      </c>
      <c r="G39" s="16">
        <f t="shared" si="5"/>
        <v>1.6425000000000001</v>
      </c>
      <c r="H39" s="16">
        <f t="shared" si="5"/>
        <v>2.2584374999999999</v>
      </c>
      <c r="I39" s="16">
        <f t="shared" si="6"/>
        <v>2.9656249999999997</v>
      </c>
    </row>
    <row r="40" spans="1:9" s="2" customFormat="1" ht="13.9" x14ac:dyDescent="0.45">
      <c r="B40" s="16"/>
      <c r="C40" s="16"/>
      <c r="D40" s="16"/>
      <c r="F40" s="25" t="s">
        <v>8</v>
      </c>
      <c r="G40" s="16">
        <f t="shared" si="5"/>
        <v>0.36956250000000002</v>
      </c>
      <c r="H40" s="16">
        <f t="shared" si="5"/>
        <v>0.50187499999999996</v>
      </c>
      <c r="I40" s="16">
        <f t="shared" si="6"/>
        <v>0.62278124999999995</v>
      </c>
    </row>
    <row r="41" spans="1:9" s="2" customFormat="1" ht="13.9" x14ac:dyDescent="0.45">
      <c r="F41" s="25" t="s">
        <v>9</v>
      </c>
      <c r="G41" s="20">
        <f t="shared" si="5"/>
        <v>3.4218750000000006E-2</v>
      </c>
      <c r="H41" s="20">
        <f t="shared" si="5"/>
        <v>4.6005208333333339E-2</v>
      </c>
      <c r="I41" s="20">
        <f t="shared" si="6"/>
        <v>5.9312499999999997E-2</v>
      </c>
    </row>
    <row r="42" spans="1:9" s="2" customFormat="1" ht="13.9" x14ac:dyDescent="0.45">
      <c r="B42" s="16"/>
      <c r="C42" s="16"/>
      <c r="D42" s="16"/>
      <c r="F42" s="25" t="s">
        <v>10</v>
      </c>
      <c r="G42" s="17">
        <f t="shared" si="5"/>
        <v>0</v>
      </c>
      <c r="H42" s="17">
        <f t="shared" si="5"/>
        <v>0</v>
      </c>
      <c r="I42" s="17">
        <f t="shared" si="6"/>
        <v>0</v>
      </c>
    </row>
    <row r="43" spans="1:9" s="2" customFormat="1" ht="13.9" x14ac:dyDescent="0.45">
      <c r="F43" s="23" t="s">
        <v>21</v>
      </c>
      <c r="G43" s="18">
        <f>SUM(G37:G42)</f>
        <v>2.8675312499999999</v>
      </c>
      <c r="H43" s="18">
        <f>SUM(H37:H42)</f>
        <v>3.9940885416666667</v>
      </c>
      <c r="I43" s="18">
        <f>SUM(I37:I42)</f>
        <v>5.2689270833333328</v>
      </c>
    </row>
    <row r="44" spans="1:9" s="2" customFormat="1" ht="13.9" x14ac:dyDescent="0.45">
      <c r="G44" s="19"/>
      <c r="H44" s="19"/>
      <c r="I44" s="19"/>
    </row>
    <row r="45" spans="1:9" s="2" customFormat="1" ht="13.9" x14ac:dyDescent="0.45">
      <c r="A45" s="27" t="s">
        <v>29</v>
      </c>
      <c r="B45" s="28"/>
      <c r="C45" s="28"/>
      <c r="D45" s="28"/>
      <c r="G45" s="19"/>
      <c r="H45" s="19"/>
      <c r="I45" s="19"/>
    </row>
    <row r="46" spans="1:9" s="2" customFormat="1" ht="13.9" x14ac:dyDescent="0.45">
      <c r="A46" s="29" t="s">
        <v>78</v>
      </c>
      <c r="B46" s="30">
        <f>G11</f>
        <v>858.890625</v>
      </c>
      <c r="C46" s="30">
        <f>H11</f>
        <v>1133.4010416666667</v>
      </c>
      <c r="D46" s="30">
        <f>I11</f>
        <v>1438.328125</v>
      </c>
      <c r="G46" s="19"/>
      <c r="H46" s="19"/>
      <c r="I46" s="19"/>
    </row>
    <row r="47" spans="1:9" s="2" customFormat="1" ht="13.9" x14ac:dyDescent="0.45">
      <c r="A47" s="29" t="s">
        <v>79</v>
      </c>
      <c r="B47" s="31">
        <f>+G34</f>
        <v>21.900000000000002</v>
      </c>
      <c r="C47" s="31">
        <f>+H34</f>
        <v>26.766666666666666</v>
      </c>
      <c r="D47" s="31">
        <f>+I34</f>
        <v>32.869010416666669</v>
      </c>
      <c r="G47" s="19"/>
      <c r="H47" s="19"/>
      <c r="I47" s="19"/>
    </row>
    <row r="48" spans="1:9" s="2" customFormat="1" ht="13.9" x14ac:dyDescent="0.45">
      <c r="A48" s="35" t="s">
        <v>54</v>
      </c>
      <c r="B48" s="32">
        <f>SUM(B46:B47)</f>
        <v>880.79062499999998</v>
      </c>
      <c r="C48" s="32">
        <f>SUM(C46:C47)</f>
        <v>1160.1677083333334</v>
      </c>
      <c r="D48" s="32">
        <f>SUM(D46:D47)</f>
        <v>1471.1971354166667</v>
      </c>
      <c r="G48" s="19"/>
      <c r="H48" s="19"/>
      <c r="I48" s="19"/>
    </row>
    <row r="49" spans="1:9" s="2" customFormat="1" ht="13.9" x14ac:dyDescent="0.45">
      <c r="A49" s="29" t="s">
        <v>80</v>
      </c>
      <c r="B49" s="30">
        <f>-G17</f>
        <v>-200.1796875</v>
      </c>
      <c r="C49" s="30">
        <f>-H17</f>
        <v>-244.6640625</v>
      </c>
      <c r="D49" s="30">
        <f>-I17</f>
        <v>-289.1484375</v>
      </c>
      <c r="G49" s="19"/>
      <c r="H49" s="19"/>
      <c r="I49" s="19"/>
    </row>
    <row r="50" spans="1:9" ht="13.9" x14ac:dyDescent="0.45">
      <c r="A50" s="29" t="s">
        <v>81</v>
      </c>
      <c r="B50" s="31">
        <f>-G43</f>
        <v>-2.8675312499999999</v>
      </c>
      <c r="C50" s="31">
        <f>-H43</f>
        <v>-3.9940885416666667</v>
      </c>
      <c r="D50" s="31">
        <f>-I43</f>
        <v>-5.2689270833333328</v>
      </c>
    </row>
    <row r="51" spans="1:9" ht="14.25" thickBot="1" x14ac:dyDescent="0.5">
      <c r="A51" s="35" t="s">
        <v>30</v>
      </c>
      <c r="B51" s="33">
        <f>SUM(B49:B50)</f>
        <v>-203.04721875000001</v>
      </c>
      <c r="C51" s="33">
        <f>SUM(C49:C50)</f>
        <v>-248.65815104166666</v>
      </c>
      <c r="D51" s="33">
        <f>SUM(D49:D50)</f>
        <v>-294.41736458333332</v>
      </c>
    </row>
    <row r="52" spans="1:9" ht="13.9" x14ac:dyDescent="0.45">
      <c r="A52" s="27" t="s">
        <v>41</v>
      </c>
      <c r="B52" s="34">
        <f>B48+B51</f>
        <v>677.74340624999991</v>
      </c>
      <c r="C52" s="34">
        <f>C48+C51</f>
        <v>911.50955729166674</v>
      </c>
      <c r="D52" s="34">
        <f>D48+D51</f>
        <v>1176.7797708333333</v>
      </c>
    </row>
    <row r="54" spans="1:9" ht="13.9" x14ac:dyDescent="0.45">
      <c r="A54" s="27" t="s">
        <v>42</v>
      </c>
      <c r="B54" s="34">
        <f>B52*gg_lav</f>
        <v>20332.302187499998</v>
      </c>
      <c r="C54" s="34">
        <f>C52*gg_lav</f>
        <v>27345.286718750001</v>
      </c>
      <c r="D54" s="34">
        <f>D52*gg_lav</f>
        <v>35303.393124999995</v>
      </c>
    </row>
  </sheetData>
  <phoneticPr fontId="2" type="noConversion"/>
  <pageMargins left="0.75" right="0.75" top="1" bottom="1" header="0.5" footer="0.5"/>
  <pageSetup paperSize="9" scale="73" orientation="portrait" r:id="rId1"/>
  <headerFooter alignWithMargins="0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3">
    <pageSetUpPr fitToPage="1"/>
  </sheetPr>
  <dimension ref="A1:E12"/>
  <sheetViews>
    <sheetView workbookViewId="0">
      <selection activeCell="A12" sqref="A12"/>
    </sheetView>
  </sheetViews>
  <sheetFormatPr defaultColWidth="8.86328125" defaultRowHeight="12.75" x14ac:dyDescent="0.35"/>
  <cols>
    <col min="1" max="1" width="26.3984375" customWidth="1"/>
    <col min="2" max="2" width="11.73046875" bestFit="1" customWidth="1"/>
    <col min="3" max="3" width="14.3984375" customWidth="1"/>
    <col min="4" max="4" width="14.265625" bestFit="1" customWidth="1"/>
    <col min="5" max="5" width="12.3984375" customWidth="1"/>
  </cols>
  <sheetData>
    <row r="1" spans="1:5" ht="55.5" customHeight="1" x14ac:dyDescent="0.35">
      <c r="A1" s="50"/>
      <c r="B1" s="50"/>
      <c r="C1" s="50"/>
      <c r="D1" s="50"/>
      <c r="E1" s="50"/>
    </row>
    <row r="2" spans="1:5" ht="27.75" x14ac:dyDescent="0.45">
      <c r="C2" s="36" t="s">
        <v>36</v>
      </c>
      <c r="D2" s="36" t="s">
        <v>37</v>
      </c>
      <c r="E2" s="36" t="s">
        <v>40</v>
      </c>
    </row>
    <row r="3" spans="1:5" ht="13.9" x14ac:dyDescent="0.45">
      <c r="A3" s="2" t="s">
        <v>39</v>
      </c>
      <c r="B3" s="59">
        <v>30000</v>
      </c>
      <c r="C3" s="72">
        <v>5</v>
      </c>
      <c r="D3" s="37">
        <f>1/C3</f>
        <v>0.2</v>
      </c>
      <c r="E3" s="16">
        <f>B3*D3/12</f>
        <v>500</v>
      </c>
    </row>
    <row r="4" spans="1:5" ht="13.9" x14ac:dyDescent="0.45">
      <c r="A4" s="2" t="s">
        <v>62</v>
      </c>
      <c r="B4" s="59">
        <v>1000000</v>
      </c>
      <c r="C4" s="72">
        <v>12</v>
      </c>
      <c r="D4" s="37">
        <f t="shared" ref="D4:D5" si="0">1/C4</f>
        <v>8.3333333333333329E-2</v>
      </c>
      <c r="E4" s="16">
        <f>B4*D4/12</f>
        <v>6944.4444444444443</v>
      </c>
    </row>
    <row r="5" spans="1:5" ht="13.9" x14ac:dyDescent="0.45">
      <c r="A5" s="2" t="s">
        <v>63</v>
      </c>
      <c r="B5" s="59">
        <v>1500000</v>
      </c>
      <c r="C5" s="72">
        <v>20</v>
      </c>
      <c r="D5" s="37">
        <f t="shared" si="0"/>
        <v>0.05</v>
      </c>
      <c r="E5" s="16">
        <f>B5*D5/12</f>
        <v>6250</v>
      </c>
    </row>
    <row r="6" spans="1:5" ht="13.9" x14ac:dyDescent="0.45">
      <c r="A6" s="1" t="s">
        <v>38</v>
      </c>
      <c r="B6" s="26">
        <f>SUM(B3:B5)</f>
        <v>2530000</v>
      </c>
      <c r="E6" s="18">
        <f>SUM(E3:E5)</f>
        <v>13694.444444444445</v>
      </c>
    </row>
    <row r="7" spans="1:5" ht="13.9" x14ac:dyDescent="0.45">
      <c r="A7" s="2"/>
      <c r="B7" s="9"/>
    </row>
    <row r="8" spans="1:5" ht="13.9" x14ac:dyDescent="0.45">
      <c r="A8" s="2"/>
      <c r="B8" s="9"/>
    </row>
    <row r="9" spans="1:5" ht="13.9" x14ac:dyDescent="0.45">
      <c r="A9" s="2"/>
      <c r="B9" s="9"/>
    </row>
    <row r="10" spans="1:5" ht="13.9" x14ac:dyDescent="0.45">
      <c r="A10" s="2"/>
      <c r="B10" s="9"/>
    </row>
    <row r="11" spans="1:5" ht="13.9" x14ac:dyDescent="0.45">
      <c r="A11" s="2"/>
      <c r="B11" s="9"/>
    </row>
    <row r="12" spans="1:5" ht="13.9" x14ac:dyDescent="0.45">
      <c r="A12" s="2"/>
      <c r="B12" s="9"/>
    </row>
  </sheetData>
  <phoneticPr fontId="2" type="noConversion"/>
  <pageMargins left="0.75" right="0.75" top="1" bottom="1" header="0.5" footer="0.5"/>
  <pageSetup paperSize="9" orientation="portrait" verticalDpi="0"/>
  <headerFooter alignWithMargins="0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4">
    <pageSetUpPr fitToPage="1"/>
  </sheetPr>
  <dimension ref="A1:J37"/>
  <sheetViews>
    <sheetView zoomScaleNormal="100" workbookViewId="0">
      <pane ySplit="1" topLeftCell="A2" activePane="bottomLeft" state="frozen"/>
      <selection pane="bottomLeft" activeCell="F11" sqref="F11"/>
    </sheetView>
  </sheetViews>
  <sheetFormatPr defaultColWidth="8.86328125" defaultRowHeight="12.75" x14ac:dyDescent="0.35"/>
  <cols>
    <col min="1" max="1" width="27.86328125" customWidth="1"/>
    <col min="2" max="2" width="8.86328125" bestFit="1" customWidth="1"/>
    <col min="3" max="3" width="9.1328125" bestFit="1" customWidth="1"/>
    <col min="4" max="4" width="8.86328125" bestFit="1" customWidth="1"/>
    <col min="7" max="7" width="15.1328125" customWidth="1"/>
  </cols>
  <sheetData>
    <row r="1" spans="1:10" ht="55.5" customHeight="1" x14ac:dyDescent="0.35">
      <c r="A1" s="50"/>
      <c r="B1" s="50"/>
      <c r="C1" s="50"/>
      <c r="D1" s="50"/>
      <c r="E1" s="50"/>
      <c r="F1" s="50"/>
      <c r="G1" s="50"/>
      <c r="H1" s="50"/>
      <c r="I1" s="50"/>
      <c r="J1" s="50"/>
    </row>
    <row r="2" spans="1:10" s="2" customFormat="1" ht="13.9" x14ac:dyDescent="0.45">
      <c r="A2" s="1" t="s">
        <v>93</v>
      </c>
      <c r="B2" s="8" t="s">
        <v>0</v>
      </c>
      <c r="C2" s="8" t="s">
        <v>1</v>
      </c>
      <c r="D2" s="8" t="s">
        <v>2</v>
      </c>
      <c r="H2" s="8" t="s">
        <v>0</v>
      </c>
      <c r="I2" s="8" t="s">
        <v>1</v>
      </c>
      <c r="J2" s="8" t="s">
        <v>2</v>
      </c>
    </row>
    <row r="3" spans="1:10" s="2" customFormat="1" ht="13.9" x14ac:dyDescent="0.45">
      <c r="A3" s="2" t="s">
        <v>31</v>
      </c>
      <c r="B3" s="13">
        <f>H3/12</f>
        <v>0</v>
      </c>
      <c r="C3" s="13">
        <f t="shared" ref="C3:D3" si="0">I3/12</f>
        <v>0</v>
      </c>
      <c r="D3" s="13">
        <f t="shared" si="0"/>
        <v>0</v>
      </c>
      <c r="E3" s="2" t="s">
        <v>46</v>
      </c>
      <c r="G3" s="2" t="s">
        <v>85</v>
      </c>
      <c r="H3" s="73">
        <v>0</v>
      </c>
      <c r="I3" s="73">
        <v>0</v>
      </c>
      <c r="J3" s="73">
        <v>0</v>
      </c>
    </row>
    <row r="4" spans="1:10" s="2" customFormat="1" ht="13.9" x14ac:dyDescent="0.45">
      <c r="A4" s="2" t="s">
        <v>32</v>
      </c>
      <c r="B4" s="59">
        <v>1000</v>
      </c>
      <c r="C4" s="59">
        <v>1100</v>
      </c>
      <c r="D4" s="59">
        <v>1200</v>
      </c>
      <c r="E4" s="2" t="s">
        <v>46</v>
      </c>
    </row>
    <row r="5" spans="1:10" s="2" customFormat="1" ht="13.9" x14ac:dyDescent="0.45">
      <c r="A5" s="2" t="s">
        <v>34</v>
      </c>
      <c r="B5" s="59">
        <v>350</v>
      </c>
      <c r="C5" s="59">
        <v>400</v>
      </c>
      <c r="D5" s="59">
        <v>450</v>
      </c>
      <c r="E5" s="2" t="s">
        <v>46</v>
      </c>
    </row>
    <row r="6" spans="1:10" s="2" customFormat="1" ht="13.9" x14ac:dyDescent="0.45">
      <c r="A6" s="2" t="s">
        <v>82</v>
      </c>
      <c r="B6" s="59"/>
      <c r="C6" s="59"/>
      <c r="D6" s="59"/>
      <c r="E6" s="2" t="s">
        <v>47</v>
      </c>
    </row>
    <row r="7" spans="1:10" ht="13.9" x14ac:dyDescent="0.45">
      <c r="A7" s="2" t="s">
        <v>33</v>
      </c>
      <c r="B7" s="59">
        <v>500</v>
      </c>
      <c r="C7" s="59">
        <v>600</v>
      </c>
      <c r="D7" s="59">
        <v>700</v>
      </c>
      <c r="E7" s="2" t="s">
        <v>46</v>
      </c>
    </row>
    <row r="8" spans="1:10" ht="13.9" x14ac:dyDescent="0.45">
      <c r="A8" s="2" t="s">
        <v>90</v>
      </c>
      <c r="B8" s="59">
        <v>2500</v>
      </c>
      <c r="C8" s="59">
        <v>2600</v>
      </c>
      <c r="D8" s="59">
        <v>2700</v>
      </c>
      <c r="E8" s="2" t="s">
        <v>48</v>
      </c>
      <c r="G8">
        <f>'Prezzi e Costi Diretti'!B14</f>
        <v>3</v>
      </c>
      <c r="H8">
        <f>'Prezzi e Costi Diretti'!C14</f>
        <v>3</v>
      </c>
      <c r="I8">
        <f>'Prezzi e Costi Diretti'!D14</f>
        <v>3</v>
      </c>
    </row>
    <row r="9" spans="1:10" ht="13.9" x14ac:dyDescent="0.45">
      <c r="A9" s="2" t="s">
        <v>91</v>
      </c>
      <c r="B9" s="59">
        <v>2500</v>
      </c>
      <c r="C9" s="59">
        <v>2600</v>
      </c>
      <c r="D9" s="59">
        <v>2700</v>
      </c>
      <c r="E9" s="2" t="s">
        <v>48</v>
      </c>
      <c r="G9">
        <f>'Prezzi e Costi Diretti'!B15</f>
        <v>2</v>
      </c>
      <c r="H9">
        <f>'Prezzi e Costi Diretti'!C15</f>
        <v>2</v>
      </c>
      <c r="I9">
        <f>'Prezzi e Costi Diretti'!D15</f>
        <v>2</v>
      </c>
    </row>
    <row r="10" spans="1:10" ht="13.9" x14ac:dyDescent="0.45">
      <c r="A10" s="2" t="s">
        <v>92</v>
      </c>
      <c r="B10" s="59">
        <v>2000</v>
      </c>
      <c r="C10" s="59">
        <v>2100</v>
      </c>
      <c r="D10" s="59">
        <v>2200</v>
      </c>
      <c r="E10" s="2" t="s">
        <v>48</v>
      </c>
      <c r="G10">
        <f>'Prezzi e Costi Diretti'!B16</f>
        <v>1</v>
      </c>
      <c r="H10">
        <f>'Prezzi e Costi Diretti'!C16</f>
        <v>1</v>
      </c>
      <c r="I10">
        <f>'Prezzi e Costi Diretti'!D16</f>
        <v>1</v>
      </c>
    </row>
    <row r="11" spans="1:10" ht="13.9" x14ac:dyDescent="0.45">
      <c r="A11" s="2" t="s">
        <v>35</v>
      </c>
      <c r="B11" s="59">
        <v>500</v>
      </c>
      <c r="C11" s="59">
        <v>500</v>
      </c>
      <c r="D11" s="59">
        <v>500</v>
      </c>
      <c r="E11" s="2" t="s">
        <v>47</v>
      </c>
    </row>
    <row r="12" spans="1:10" ht="13.9" x14ac:dyDescent="0.45">
      <c r="A12" s="2" t="s">
        <v>43</v>
      </c>
      <c r="B12" s="13">
        <f>'Investimento iniziale'!$E$6</f>
        <v>13694.444444444445</v>
      </c>
      <c r="C12" s="13">
        <f>'Investimento iniziale'!$E$6</f>
        <v>13694.444444444445</v>
      </c>
      <c r="D12" s="13">
        <f>'Investimento iniziale'!$E$6</f>
        <v>13694.444444444445</v>
      </c>
      <c r="E12" s="2" t="s">
        <v>46</v>
      </c>
    </row>
    <row r="13" spans="1:10" ht="13.9" x14ac:dyDescent="0.45">
      <c r="A13" s="1" t="s">
        <v>75</v>
      </c>
      <c r="B13" s="26">
        <f>SUM(B3:B7)+SUM(B11:B12)+(B8*G8)+(B9*G9)+(B10*G10)</f>
        <v>30544.444444444445</v>
      </c>
      <c r="C13" s="26">
        <f t="shared" ref="C13:D13" si="1">SUM(C3:C7)+SUM(C11:C12)+(C8*H8)+(C9*H9)+(C10*H10)</f>
        <v>31394.444444444445</v>
      </c>
      <c r="D13" s="26">
        <f t="shared" si="1"/>
        <v>32244.444444444445</v>
      </c>
      <c r="G13" s="47">
        <f>(B8*G8)+(B9*G9)+(B10*G10)</f>
        <v>14500</v>
      </c>
      <c r="H13" s="47">
        <f t="shared" ref="H13:I13" si="2">(C8*H8)+(C9*H9)+(C10*H10)</f>
        <v>15100</v>
      </c>
      <c r="I13" s="47">
        <f t="shared" si="2"/>
        <v>15700</v>
      </c>
    </row>
    <row r="14" spans="1:10" ht="13.9" x14ac:dyDescent="0.45">
      <c r="B14" s="9"/>
      <c r="C14" s="9"/>
      <c r="D14" s="9"/>
    </row>
    <row r="15" spans="1:10" ht="13.9" x14ac:dyDescent="0.45">
      <c r="B15" s="9"/>
      <c r="C15" s="9"/>
      <c r="D15" s="9"/>
    </row>
    <row r="16" spans="1:10" ht="13.9" x14ac:dyDescent="0.45">
      <c r="B16" s="9"/>
      <c r="C16" s="9"/>
      <c r="D16" s="9"/>
    </row>
    <row r="17" spans="2:4" ht="13.9" x14ac:dyDescent="0.45">
      <c r="B17" s="9"/>
      <c r="C17" s="9"/>
      <c r="D17" s="9"/>
    </row>
    <row r="18" spans="2:4" ht="13.9" x14ac:dyDescent="0.45">
      <c r="B18" s="9"/>
      <c r="C18" s="9"/>
      <c r="D18" s="9"/>
    </row>
    <row r="19" spans="2:4" ht="13.9" x14ac:dyDescent="0.45">
      <c r="B19" s="9"/>
      <c r="C19" s="9"/>
      <c r="D19" s="9"/>
    </row>
    <row r="20" spans="2:4" ht="13.9" x14ac:dyDescent="0.45">
      <c r="B20" s="9"/>
      <c r="C20" s="9"/>
      <c r="D20" s="9"/>
    </row>
    <row r="21" spans="2:4" ht="13.9" x14ac:dyDescent="0.45">
      <c r="B21" s="9"/>
      <c r="C21" s="9"/>
      <c r="D21" s="9"/>
    </row>
    <row r="22" spans="2:4" ht="13.9" x14ac:dyDescent="0.45">
      <c r="B22" s="9"/>
      <c r="C22" s="9"/>
      <c r="D22" s="9"/>
    </row>
    <row r="23" spans="2:4" ht="13.9" x14ac:dyDescent="0.45">
      <c r="B23" s="9"/>
      <c r="C23" s="9"/>
      <c r="D23" s="9"/>
    </row>
    <row r="24" spans="2:4" ht="13.9" x14ac:dyDescent="0.45">
      <c r="B24" s="9"/>
      <c r="C24" s="9"/>
      <c r="D24" s="9"/>
    </row>
    <row r="25" spans="2:4" ht="13.9" x14ac:dyDescent="0.45">
      <c r="B25" s="9"/>
      <c r="C25" s="9"/>
      <c r="D25" s="9"/>
    </row>
    <row r="26" spans="2:4" ht="13.9" x14ac:dyDescent="0.45">
      <c r="B26" s="9"/>
      <c r="C26" s="9"/>
      <c r="D26" s="9"/>
    </row>
    <row r="27" spans="2:4" ht="13.9" x14ac:dyDescent="0.45">
      <c r="B27" s="9"/>
      <c r="C27" s="9"/>
      <c r="D27" s="9"/>
    </row>
    <row r="28" spans="2:4" ht="13.9" x14ac:dyDescent="0.45">
      <c r="B28" s="9"/>
      <c r="C28" s="9"/>
      <c r="D28" s="9"/>
    </row>
    <row r="29" spans="2:4" ht="13.9" x14ac:dyDescent="0.45">
      <c r="B29" s="9"/>
      <c r="C29" s="9"/>
      <c r="D29" s="9"/>
    </row>
    <row r="30" spans="2:4" ht="13.9" x14ac:dyDescent="0.45">
      <c r="B30" s="9"/>
      <c r="C30" s="9"/>
      <c r="D30" s="9"/>
    </row>
    <row r="31" spans="2:4" ht="13.9" x14ac:dyDescent="0.45">
      <c r="B31" s="9"/>
      <c r="C31" s="9"/>
      <c r="D31" s="9"/>
    </row>
    <row r="32" spans="2:4" ht="13.9" x14ac:dyDescent="0.45">
      <c r="B32" s="9"/>
      <c r="C32" s="9"/>
      <c r="D32" s="9"/>
    </row>
    <row r="33" spans="2:4" ht="13.9" x14ac:dyDescent="0.45">
      <c r="B33" s="9"/>
      <c r="C33" s="9"/>
      <c r="D33" s="9"/>
    </row>
    <row r="34" spans="2:4" ht="13.9" x14ac:dyDescent="0.45">
      <c r="B34" s="9"/>
      <c r="C34" s="9"/>
      <c r="D34" s="9"/>
    </row>
    <row r="35" spans="2:4" ht="13.9" x14ac:dyDescent="0.45">
      <c r="B35" s="9"/>
      <c r="C35" s="9"/>
      <c r="D35" s="9"/>
    </row>
    <row r="36" spans="2:4" ht="13.9" x14ac:dyDescent="0.45">
      <c r="B36" s="9"/>
      <c r="C36" s="9"/>
      <c r="D36" s="9"/>
    </row>
    <row r="37" spans="2:4" ht="13.9" x14ac:dyDescent="0.45">
      <c r="B37" s="9"/>
      <c r="C37" s="9"/>
      <c r="D37" s="9"/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pageSetUpPr fitToPage="1"/>
  </sheetPr>
  <dimension ref="A1:D35"/>
  <sheetViews>
    <sheetView workbookViewId="0">
      <selection activeCell="F10" sqref="F10"/>
    </sheetView>
  </sheetViews>
  <sheetFormatPr defaultColWidth="8.86328125" defaultRowHeight="12.75" x14ac:dyDescent="0.35"/>
  <cols>
    <col min="1" max="1" width="33.265625" bestFit="1" customWidth="1"/>
    <col min="2" max="4" width="10.86328125" bestFit="1" customWidth="1"/>
  </cols>
  <sheetData>
    <row r="1" spans="1:4" ht="55.5" customHeight="1" x14ac:dyDescent="0.35">
      <c r="A1" s="50"/>
      <c r="B1" s="50"/>
      <c r="C1" s="50"/>
      <c r="D1" s="50"/>
    </row>
    <row r="2" spans="1:4" s="2" customFormat="1" ht="25.5" x14ac:dyDescent="0.75">
      <c r="A2" s="39" t="s">
        <v>44</v>
      </c>
      <c r="B2" s="8" t="s">
        <v>0</v>
      </c>
      <c r="C2" s="8" t="s">
        <v>1</v>
      </c>
      <c r="D2" s="8" t="s">
        <v>2</v>
      </c>
    </row>
    <row r="3" spans="1:4" s="2" customFormat="1" ht="13.9" x14ac:dyDescent="0.45">
      <c r="A3" s="2" t="s">
        <v>67</v>
      </c>
      <c r="B3" s="13">
        <f>'Prezzi e Costi Diretti'!B46*gg_lav*12</f>
        <v>309200.625</v>
      </c>
      <c r="C3" s="13">
        <f>'Prezzi e Costi Diretti'!C46*gg_lav*12</f>
        <v>408024.375</v>
      </c>
      <c r="D3" s="13">
        <f>'Prezzi e Costi Diretti'!D46*gg_lav*12</f>
        <v>517798.125</v>
      </c>
    </row>
    <row r="4" spans="1:4" s="2" customFormat="1" ht="13.9" x14ac:dyDescent="0.45">
      <c r="A4" s="2" t="s">
        <v>68</v>
      </c>
      <c r="B4" s="38">
        <f>'Prezzi e Costi Diretti'!B47*gg_lav*12</f>
        <v>7884.0000000000018</v>
      </c>
      <c r="C4" s="38">
        <f>'Prezzi e Costi Diretti'!C47*gg_lav*12</f>
        <v>9636</v>
      </c>
      <c r="D4" s="38">
        <f>'Prezzi e Costi Diretti'!D47*gg_lav*12</f>
        <v>11832.84375</v>
      </c>
    </row>
    <row r="5" spans="1:4" s="2" customFormat="1" ht="13.9" x14ac:dyDescent="0.45">
      <c r="A5" s="1" t="s">
        <v>20</v>
      </c>
      <c r="B5" s="26">
        <f>SUM(B3:B4)</f>
        <v>317084.625</v>
      </c>
      <c r="C5" s="26">
        <f>SUM(C3:C4)</f>
        <v>417660.375</v>
      </c>
      <c r="D5" s="26">
        <f>SUM(D3:D4)</f>
        <v>529630.96875</v>
      </c>
    </row>
    <row r="6" spans="1:4" s="2" customFormat="1" ht="30.75" customHeight="1" x14ac:dyDescent="0.45">
      <c r="A6" s="2" t="s">
        <v>65</v>
      </c>
      <c r="B6" s="13">
        <f>'Prezzi e Costi Diretti'!B49*gg_lav*12</f>
        <v>-72064.6875</v>
      </c>
      <c r="C6" s="13">
        <f>'Prezzi e Costi Diretti'!C49*gg_lav*12</f>
        <v>-88079.0625</v>
      </c>
      <c r="D6" s="13">
        <f>'Prezzi e Costi Diretti'!D49*gg_lav*12</f>
        <v>-104093.4375</v>
      </c>
    </row>
    <row r="7" spans="1:4" s="2" customFormat="1" ht="13.9" x14ac:dyDescent="0.45">
      <c r="A7" s="2" t="s">
        <v>66</v>
      </c>
      <c r="B7" s="38">
        <f>'Prezzi e Costi Diretti'!B50*gg_lav*12</f>
        <v>-1032.31125</v>
      </c>
      <c r="C7" s="38">
        <f>'Prezzi e Costi Diretti'!C50*gg_lav*12</f>
        <v>-1437.8718749999998</v>
      </c>
      <c r="D7" s="38">
        <f>'Prezzi e Costi Diretti'!D50*gg_lav*12</f>
        <v>-1896.8137499999998</v>
      </c>
    </row>
    <row r="8" spans="1:4" ht="13.9" x14ac:dyDescent="0.45">
      <c r="A8" s="1" t="s">
        <v>45</v>
      </c>
      <c r="B8" s="26">
        <f>SUM(B6:B7)</f>
        <v>-73096.998749999999</v>
      </c>
      <c r="C8" s="26">
        <f>SUM(C6:C7)</f>
        <v>-89516.934374999997</v>
      </c>
      <c r="D8" s="26">
        <f>SUM(D6:D7)</f>
        <v>-105990.25125</v>
      </c>
    </row>
    <row r="9" spans="1:4" ht="30.75" customHeight="1" x14ac:dyDescent="0.45">
      <c r="A9" s="40" t="s">
        <v>50</v>
      </c>
      <c r="B9" s="41">
        <f>B5+B8</f>
        <v>243987.62625</v>
      </c>
      <c r="C9" s="41">
        <f>C5+C8</f>
        <v>328143.44062499999</v>
      </c>
      <c r="D9" s="41">
        <f>D5+D8</f>
        <v>423640.71750000003</v>
      </c>
    </row>
    <row r="10" spans="1:4" ht="31.5" customHeight="1" x14ac:dyDescent="0.45">
      <c r="A10" s="2" t="s">
        <v>46</v>
      </c>
      <c r="B10" s="13">
        <f>-SUMIF('Costi indiretti'!$E:$E,$A10,'Costi indiretti'!B:B)*12</f>
        <v>-186533.33333333334</v>
      </c>
      <c r="C10" s="13">
        <f>-SUMIF('Costi indiretti'!$E:$E,$A10,'Costi indiretti'!C:C)*12</f>
        <v>-189533.33333333334</v>
      </c>
      <c r="D10" s="13">
        <f>-SUMIF('Costi indiretti'!$E:$E,$A10,'Costi indiretti'!D:D)*12</f>
        <v>-192533.33333333334</v>
      </c>
    </row>
    <row r="11" spans="1:4" ht="13.9" x14ac:dyDescent="0.45">
      <c r="A11" s="2" t="s">
        <v>47</v>
      </c>
      <c r="B11" s="13">
        <f>-SUMIF('Costi indiretti'!$E:$E,$A11,'Costi indiretti'!B:B)*12</f>
        <v>-6000</v>
      </c>
      <c r="C11" s="13">
        <f>-SUMIF('Costi indiretti'!$E:$E,$A11,'Costi indiretti'!C:C)*12</f>
        <v>-6000</v>
      </c>
      <c r="D11" s="13">
        <f>-SUMIF('Costi indiretti'!$E:$E,$A11,'Costi indiretti'!D:D)*12</f>
        <v>-6000</v>
      </c>
    </row>
    <row r="12" spans="1:4" ht="13.9" x14ac:dyDescent="0.45">
      <c r="A12" s="2" t="s">
        <v>48</v>
      </c>
      <c r="B12" s="38">
        <f>-'Costi indiretti'!G13*12</f>
        <v>-174000</v>
      </c>
      <c r="C12" s="38">
        <f>-'Costi indiretti'!H13*12</f>
        <v>-181200</v>
      </c>
      <c r="D12" s="38">
        <f>-'Costi indiretti'!I13*12</f>
        <v>-188400</v>
      </c>
    </row>
    <row r="13" spans="1:4" ht="13.9" x14ac:dyDescent="0.45">
      <c r="A13" s="1" t="s">
        <v>49</v>
      </c>
      <c r="B13" s="42">
        <f>SUM(B10:B12)</f>
        <v>-366533.33333333337</v>
      </c>
      <c r="C13" s="42">
        <f>SUM(C10:C12)</f>
        <v>-376733.33333333337</v>
      </c>
      <c r="D13" s="42">
        <f>SUM(D10:D12)</f>
        <v>-386933.33333333337</v>
      </c>
    </row>
    <row r="14" spans="1:4" ht="31.5" customHeight="1" x14ac:dyDescent="0.45">
      <c r="A14" s="40" t="s">
        <v>51</v>
      </c>
      <c r="B14" s="43">
        <f>B9+B13</f>
        <v>-122545.70708333337</v>
      </c>
      <c r="C14" s="43">
        <f>C9+C13</f>
        <v>-48589.892708333384</v>
      </c>
      <c r="D14" s="43">
        <f>D9+D13</f>
        <v>36707.384166666656</v>
      </c>
    </row>
    <row r="15" spans="1:4" ht="31.5" customHeight="1" x14ac:dyDescent="0.45">
      <c r="A15" s="2" t="s">
        <v>52</v>
      </c>
      <c r="B15" s="44">
        <v>0</v>
      </c>
      <c r="C15" s="44">
        <v>0</v>
      </c>
      <c r="D15" s="44">
        <v>0</v>
      </c>
    </row>
    <row r="16" spans="1:4" ht="13.9" x14ac:dyDescent="0.45">
      <c r="A16" s="40" t="s">
        <v>53</v>
      </c>
      <c r="B16" s="41">
        <f>B14+B15</f>
        <v>-122545.70708333337</v>
      </c>
      <c r="C16" s="41">
        <f>C14+C15</f>
        <v>-48589.892708333384</v>
      </c>
      <c r="D16" s="41">
        <f>D14+D15</f>
        <v>36707.384166666656</v>
      </c>
    </row>
    <row r="17" spans="2:4" ht="13.9" x14ac:dyDescent="0.45">
      <c r="B17" s="9"/>
      <c r="C17" s="9"/>
      <c r="D17" s="9"/>
    </row>
    <row r="18" spans="2:4" ht="13.9" x14ac:dyDescent="0.45">
      <c r="B18" s="9"/>
      <c r="C18" s="9"/>
      <c r="D18" s="9"/>
    </row>
    <row r="19" spans="2:4" ht="13.9" x14ac:dyDescent="0.45">
      <c r="B19" s="9"/>
      <c r="C19" s="9"/>
      <c r="D19" s="9"/>
    </row>
    <row r="20" spans="2:4" ht="13.9" x14ac:dyDescent="0.45">
      <c r="B20" s="9"/>
      <c r="C20" s="9"/>
      <c r="D20" s="9"/>
    </row>
    <row r="21" spans="2:4" ht="13.9" x14ac:dyDescent="0.45">
      <c r="B21" s="9"/>
      <c r="C21" s="9"/>
      <c r="D21" s="9"/>
    </row>
    <row r="22" spans="2:4" ht="13.9" x14ac:dyDescent="0.45">
      <c r="B22" s="9"/>
      <c r="C22" s="9"/>
      <c r="D22" s="9"/>
    </row>
    <row r="23" spans="2:4" ht="13.9" x14ac:dyDescent="0.45">
      <c r="B23" s="9"/>
      <c r="C23" s="9"/>
      <c r="D23" s="9"/>
    </row>
    <row r="24" spans="2:4" ht="13.9" x14ac:dyDescent="0.45">
      <c r="B24" s="9"/>
      <c r="C24" s="9"/>
      <c r="D24" s="9"/>
    </row>
    <row r="25" spans="2:4" ht="13.9" x14ac:dyDescent="0.45">
      <c r="B25" s="9"/>
      <c r="C25" s="9"/>
      <c r="D25" s="9"/>
    </row>
    <row r="26" spans="2:4" ht="13.9" x14ac:dyDescent="0.45">
      <c r="B26" s="9"/>
      <c r="C26" s="9"/>
      <c r="D26" s="9"/>
    </row>
    <row r="27" spans="2:4" ht="13.9" x14ac:dyDescent="0.45">
      <c r="B27" s="9"/>
      <c r="C27" s="9"/>
      <c r="D27" s="9"/>
    </row>
    <row r="28" spans="2:4" ht="13.9" x14ac:dyDescent="0.45">
      <c r="B28" s="9"/>
      <c r="C28" s="9"/>
      <c r="D28" s="9"/>
    </row>
    <row r="29" spans="2:4" ht="13.9" x14ac:dyDescent="0.45">
      <c r="B29" s="9"/>
      <c r="C29" s="9"/>
      <c r="D29" s="9"/>
    </row>
    <row r="30" spans="2:4" ht="13.9" x14ac:dyDescent="0.45">
      <c r="B30" s="9"/>
      <c r="C30" s="9"/>
      <c r="D30" s="9"/>
    </row>
    <row r="31" spans="2:4" ht="13.9" x14ac:dyDescent="0.45">
      <c r="B31" s="9"/>
      <c r="C31" s="9"/>
      <c r="D31" s="9"/>
    </row>
    <row r="32" spans="2:4" ht="13.9" x14ac:dyDescent="0.45">
      <c r="B32" s="9"/>
      <c r="C32" s="9"/>
      <c r="D32" s="9"/>
    </row>
    <row r="33" spans="2:4" ht="13.9" x14ac:dyDescent="0.45">
      <c r="B33" s="9"/>
      <c r="C33" s="9"/>
      <c r="D33" s="9"/>
    </row>
    <row r="34" spans="2:4" ht="13.9" x14ac:dyDescent="0.45">
      <c r="B34" s="9"/>
      <c r="C34" s="9"/>
      <c r="D34" s="9"/>
    </row>
    <row r="35" spans="2:4" ht="13.9" x14ac:dyDescent="0.45">
      <c r="B35" s="9"/>
      <c r="C35" s="9"/>
      <c r="D35" s="9"/>
    </row>
  </sheetData>
  <phoneticPr fontId="2" type="noConversion"/>
  <pageMargins left="0.75" right="0.75" top="1" bottom="1" header="0.5" footer="0.5"/>
  <pageSetup paperSize="9" orientation="portrait" verticalDpi="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Mercato</vt:lpstr>
      <vt:lpstr>Prezzi e Costi Diretti</vt:lpstr>
      <vt:lpstr>Investimento iniziale</vt:lpstr>
      <vt:lpstr>Costi indiretti</vt:lpstr>
      <vt:lpstr>C.E.</vt:lpstr>
      <vt:lpstr>gg_lav</vt:lpstr>
    </vt:vector>
  </TitlesOfParts>
  <Company>Excelling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Edoardo Caldari</cp:lastModifiedBy>
  <cp:lastPrinted>2006-02-26T19:16:08Z</cp:lastPrinted>
  <dcterms:created xsi:type="dcterms:W3CDTF">2006-02-26T11:13:57Z</dcterms:created>
  <dcterms:modified xsi:type="dcterms:W3CDTF">2016-01-09T08:51:14Z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TC101194361040</vt:lpwstr>
  </property>
</Properties>
</file>